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tables/table26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1.xml" ContentType="application/vnd.openxmlformats-officedocument.spreadsheetml.table+xml"/>
  <Override PartName="/xl/tables/table18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14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24.xml" ContentType="application/vnd.openxmlformats-officedocument.spreadsheetml.table+xml"/>
  <Override PartName="/xl/tables/table16.xml" ContentType="application/vnd.openxmlformats-officedocument.spreadsheetml.table+xml"/>
  <Override PartName="/xl/tables/table8.xml" ContentType="application/vnd.openxmlformats-officedocument.spreadsheetml.table+xml"/>
  <Override PartName="/xl/tables/table25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21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13.xml" ContentType="application/vnd.openxmlformats-officedocument.spreadsheetml.table+xml"/>
  <Override PartName="/xl/tables/table2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 codeName="{99F03F65-6EE5-B2FF-AC1D-F4DDD12603F5}"/>
  <workbookPr codeName="ThisWorkbook"/>
  <bookViews>
    <workbookView xWindow="65416" yWindow="65416" windowWidth="25440" windowHeight="15390" activeTab="0"/>
  </bookViews>
  <sheets>
    <sheet name="Start" sheetId="9" r:id="rId1"/>
    <sheet name="Budget" sheetId="2" state="veryHidden" r:id="rId2"/>
    <sheet name="Sheet1" sheetId="10" state="veryHidden" r:id="rId3"/>
    <sheet name="Sheet2" sheetId="11" state="veryHidden" r:id="rId4"/>
    <sheet name="Formulas" sheetId="8" state="veryHidden" r:id="rId5"/>
  </sheets>
  <definedNames>
    <definedName name="Alterationsandrenovations">'Budget'!$E$180:$I$188</definedName>
    <definedName name="Alterationsandrenovationscs">'Budget'!$N$180:$R$188</definedName>
    <definedName name="ArizonaChoice">'Sheet2'!$A$1:$A$4</definedName>
    <definedName name="Computerservices">'Budget'!$E$141:$I$149</definedName>
    <definedName name="Computerservicescs">'Budget'!$N$141:$R$149</definedName>
    <definedName name="Consultantservices">'Budget'!$E$128:$I$136</definedName>
    <definedName name="Consultantservicescs">'Budget'!$N$128:$R$136</definedName>
    <definedName name="Equipment">'Budget'!$E$40:$I$48</definedName>
    <definedName name="Equipmentcs">'Budget'!$N$40:$R$48</definedName>
    <definedName name="Facilityrentaluserfees">'Budget'!$E$167:$I$175</definedName>
    <definedName name="Facilityrentaluserfeescs">'Budget'!$N$167:$R$175</definedName>
    <definedName name="Materialsandsupplies">'Budget'!$E$102:$I$110</definedName>
    <definedName name="Materialsandsuppliescs">'Budget'!$N$102:$R$110</definedName>
    <definedName name="Otherdirectcosts">'Budget'!$E$89:$I$97</definedName>
    <definedName name="Otherdirectcostscs">'Budget'!$N$89:$R$97</definedName>
    <definedName name="Othertuitionremission">'Budget'!$E$193:$I$201</definedName>
    <definedName name="Othertuitionremissioncs">'Budget'!$N$193:$R$201</definedName>
    <definedName name="Participantsupport">'Budget'!$E$76:$I$84</definedName>
    <definedName name="Participantsupportcs">'Budget'!$N$76:$R$84</definedName>
    <definedName name="Personnelbasesalary">'Budget'!$C$12:$C$21</definedName>
    <definedName name="Personnelbasesalarycs">'Budget'!$K$12:$K$21</definedName>
    <definedName name="Personneleffort">'Budget'!$D$12:$D$21</definedName>
    <definedName name="Personneleffortcs">'Budget'!$M$12:$M$21</definedName>
    <definedName name="_xlnm.Print_Area" localSheetId="1">'Budget'!$A:$J</definedName>
    <definedName name="Publication">'Budget'!$E$115:$I$123</definedName>
    <definedName name="Publicationcs">'Budget'!$N$115:$R$123</definedName>
    <definedName name="Subawards">'Budget'!$E$154:$I$162</definedName>
    <definedName name="Subawardscs">'Budget'!$N$154:$R$162</definedName>
    <definedName name="Traveldomestic">'Budget'!$E$53:$I$61</definedName>
    <definedName name="Traveldomesticcs">'Budget'!$N$53:$R$61</definedName>
    <definedName name="Travelforeign">'Budget'!$E$63:$I$71</definedName>
    <definedName name="Travelforeigncs">'Budget'!$N$63:$R$71</definedName>
  </definedNames>
  <calcPr calcId="191029"/>
  <extLst/>
</workbook>
</file>

<file path=xl/sharedStrings.xml><?xml version="1.0" encoding="utf-8"?>
<sst xmlns="http://schemas.openxmlformats.org/spreadsheetml/2006/main" count="363" uniqueCount="102">
  <si>
    <t>Name</t>
  </si>
  <si>
    <t>Role</t>
  </si>
  <si>
    <t>Base Salary</t>
  </si>
  <si>
    <t xml:space="preserve">Effort </t>
  </si>
  <si>
    <t>ERE Rate</t>
  </si>
  <si>
    <t>ERE</t>
  </si>
  <si>
    <t>MTDC</t>
  </si>
  <si>
    <t>Year 1</t>
  </si>
  <si>
    <t>Year 2</t>
  </si>
  <si>
    <t>Year 3</t>
  </si>
  <si>
    <t>Year 4</t>
  </si>
  <si>
    <t>Year 5</t>
  </si>
  <si>
    <t>Classification</t>
  </si>
  <si>
    <t>ERE Classification</t>
  </si>
  <si>
    <t>Classified-Temporary</t>
  </si>
  <si>
    <t>Student Employees</t>
  </si>
  <si>
    <t>Graduate Assistants</t>
  </si>
  <si>
    <t>Vlookup Code</t>
  </si>
  <si>
    <t>Yes</t>
  </si>
  <si>
    <t>No</t>
  </si>
  <si>
    <t>NIH Question</t>
  </si>
  <si>
    <t>Total</t>
  </si>
  <si>
    <t>Travel</t>
  </si>
  <si>
    <t>Participant Support</t>
  </si>
  <si>
    <t>Other Direct Costs</t>
  </si>
  <si>
    <t>-</t>
  </si>
  <si>
    <t>Equipment</t>
  </si>
  <si>
    <t>Materials and Supplies</t>
  </si>
  <si>
    <t>Consultant Services</t>
  </si>
  <si>
    <t>Computer Services</t>
  </si>
  <si>
    <t>Subawards</t>
  </si>
  <si>
    <t>Alterations and Renovations</t>
  </si>
  <si>
    <t>Domestic</t>
  </si>
  <si>
    <t>Foreign</t>
  </si>
  <si>
    <t>Personnel</t>
  </si>
  <si>
    <t>Publication</t>
  </si>
  <si>
    <t>Indirect Costs</t>
  </si>
  <si>
    <t>Direct Costs</t>
  </si>
  <si>
    <t>Total Cost</t>
  </si>
  <si>
    <t>Show / Hide</t>
  </si>
  <si>
    <t>Number of Years</t>
  </si>
  <si>
    <t>F&amp;A TDC or MTDC?</t>
  </si>
  <si>
    <t>MTDC or TDC?</t>
  </si>
  <si>
    <t>TDC</t>
  </si>
  <si>
    <t>Facility Rental User Fees</t>
  </si>
  <si>
    <t>Project End Date</t>
  </si>
  <si>
    <t>Project Start Date</t>
  </si>
  <si>
    <t>Tuition Remission</t>
  </si>
  <si>
    <t>Total Tuition Remission</t>
  </si>
  <si>
    <t>Please input a start date. E.g. (7/1/15)</t>
  </si>
  <si>
    <t>Please input an end date. E.g. (6/30/20)</t>
  </si>
  <si>
    <t>Other Exclusions</t>
  </si>
  <si>
    <t xml:space="preserve">Year 3 </t>
  </si>
  <si>
    <t>DHHS Salary Cap, Yes or No?</t>
  </si>
  <si>
    <t>Please Enable Macros</t>
  </si>
  <si>
    <t>The Budget Template will not be visible until then</t>
  </si>
  <si>
    <t>To Enable macros please do one of the following:</t>
  </si>
  <si>
    <t>OR</t>
  </si>
  <si>
    <t>1. Click the Microsoft Office Button , and then click Excel Options.</t>
  </si>
  <si>
    <t>2. Click Trust Center, click Trust Center Settings, and then click Macro Settings.</t>
  </si>
  <si>
    <t>3. Click the option Enable All Macros</t>
  </si>
  <si>
    <t xml:space="preserve">Please click the Enable Contents Button that appears as </t>
  </si>
  <si>
    <t xml:space="preserve">a yellow Security Warning above the excel sheet </t>
  </si>
  <si>
    <t>and below the ribbon at the top of the screen.</t>
  </si>
  <si>
    <t>Fields with * are calculated in the other exclusions field.</t>
  </si>
  <si>
    <t>Please indicate whether the proposal is subject to the DHHS Salary Cap by selecting Yes or No.</t>
  </si>
  <si>
    <t>Subaward 25K Add In</t>
  </si>
  <si>
    <t>Cost Share Budget</t>
  </si>
  <si>
    <t>HHS Salary Cap</t>
  </si>
  <si>
    <t>Cost Share Effort</t>
  </si>
  <si>
    <t>Salary Cap</t>
  </si>
  <si>
    <t>Indirect Costs Forgone</t>
  </si>
  <si>
    <t>Indirect Costs (Cost Share)</t>
  </si>
  <si>
    <t>Total Cost Share</t>
  </si>
  <si>
    <t>Please enter the Stipulated or Waiver IDC Rate here:</t>
  </si>
  <si>
    <t>IDC Rate</t>
  </si>
  <si>
    <t>Direct Costs (Cost Share)</t>
  </si>
  <si>
    <t>MTDC (Cost Share)</t>
  </si>
  <si>
    <t>Total Subaward Addin</t>
  </si>
  <si>
    <t xml:space="preserve">MTDC </t>
  </si>
  <si>
    <t>Employee Full-Benefit</t>
  </si>
  <si>
    <t>Faculty Ancillary</t>
  </si>
  <si>
    <t>Other - Tuition Remission</t>
  </si>
  <si>
    <t>Off Campus (MTDC)</t>
  </si>
  <si>
    <t>Off Campus Rate</t>
  </si>
  <si>
    <t>Off Campus F&amp;A Rate (MTDC)</t>
  </si>
  <si>
    <t>AC1</t>
  </si>
  <si>
    <t>AC2</t>
  </si>
  <si>
    <t>AC3</t>
  </si>
  <si>
    <t>AC4</t>
  </si>
  <si>
    <t>Arizona Choice Fee</t>
  </si>
  <si>
    <t>Arizona Choice</t>
  </si>
  <si>
    <t>Select the number of total project years to display in annual budget columns.</t>
  </si>
  <si>
    <t>Hiding the cost share budget will not delete values.</t>
  </si>
  <si>
    <t>Input a percentage Cost-of-Living Increase up to 5%</t>
  </si>
  <si>
    <t>Display Cost Share Budget</t>
  </si>
  <si>
    <t>Number of Project Years</t>
  </si>
  <si>
    <t>Cost-of-Living Increase %</t>
  </si>
  <si>
    <t>Total Cost + Arizona Choice Fee</t>
  </si>
  <si>
    <t>Calculate the Arizona Choice Fee below if it is applicable to this proposal. For detailed instructions see http://techtransfer.arizona.edu/arizona-choice</t>
  </si>
  <si>
    <t>Arizona Choice Yes or No?</t>
  </si>
  <si>
    <t>Choose if Arizona Choice Fee is applicable to your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</si>
</sst>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%"/>
    <numFmt numFmtId="177" formatCode="@"/>
    <numFmt numFmtId="178" formatCode="General"/>
    <numFmt numFmtId="179" formatCode="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C234B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22222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rgb="FFAB052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medium"/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 style="thin"/>
      <top style="thin">
        <color theme="0"/>
      </top>
      <bottom style="medium"/>
    </border>
    <border>
      <left/>
      <right style="thin">
        <color theme="0"/>
      </right>
      <top/>
      <bottom style="medium"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 style="thin"/>
      <right/>
      <top style="thin">
        <color theme="0"/>
      </top>
      <bottom style="medium"/>
    </border>
    <border>
      <left style="thin"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164" fontId="0" fillId="0" borderId="0" xfId="15" applyNumberFormat="1" applyFont="1"/>
    <xf numFmtId="0" fontId="0" fillId="2" borderId="0" xfId="0" applyFill="1" applyProtection="1"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65" fontId="10" fillId="4" borderId="1" xfId="16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Protection="1">
      <protection locked="0"/>
    </xf>
    <xf numFmtId="44" fontId="4" fillId="5" borderId="0" xfId="16" applyFont="1" applyFill="1" applyBorder="1" applyProtection="1">
      <protection locked="0"/>
    </xf>
    <xf numFmtId="9" fontId="4" fillId="5" borderId="0" xfId="15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 locked="0"/>
    </xf>
    <xf numFmtId="9" fontId="4" fillId="6" borderId="0" xfId="0" applyNumberFormat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44" fontId="4" fillId="6" borderId="0" xfId="16" applyFont="1" applyFill="1" applyBorder="1" applyProtection="1">
      <protection locked="0"/>
    </xf>
    <xf numFmtId="9" fontId="4" fillId="6" borderId="0" xfId="15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4" fillId="0" borderId="0" xfId="16" applyFont="1" applyFill="1" applyBorder="1" applyProtection="1">
      <protection locked="0"/>
    </xf>
    <xf numFmtId="9" fontId="4" fillId="0" borderId="0" xfId="15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4" fontId="4" fillId="3" borderId="0" xfId="16" applyFont="1" applyFill="1" applyBorder="1" applyProtection="1">
      <protection locked="0"/>
    </xf>
    <xf numFmtId="9" fontId="4" fillId="3" borderId="0" xfId="15" applyFont="1" applyFill="1" applyBorder="1" applyProtection="1">
      <protection locked="0"/>
    </xf>
    <xf numFmtId="165" fontId="4" fillId="2" borderId="0" xfId="16" applyNumberFormat="1" applyFont="1" applyFill="1" applyBorder="1" applyProtection="1">
      <protection locked="0"/>
    </xf>
    <xf numFmtId="165" fontId="9" fillId="2" borderId="0" xfId="16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Protection="1">
      <protection locked="0"/>
    </xf>
    <xf numFmtId="0" fontId="9" fillId="5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10" fillId="4" borderId="5" xfId="0" applyNumberFormat="1" applyFont="1" applyFill="1" applyBorder="1" applyAlignment="1" applyProtection="1">
      <alignment horizontal="center" vertical="center"/>
      <protection locked="0"/>
    </xf>
    <xf numFmtId="165" fontId="10" fillId="4" borderId="6" xfId="0" applyNumberFormat="1" applyFont="1" applyFill="1" applyBorder="1" applyAlignment="1" applyProtection="1">
      <alignment horizontal="center" vertical="center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164" fontId="0" fillId="5" borderId="8" xfId="0" applyNumberFormat="1" applyFont="1" applyFill="1" applyBorder="1" applyProtection="1">
      <protection locked="0"/>
    </xf>
    <xf numFmtId="0" fontId="0" fillId="6" borderId="7" xfId="0" applyNumberFormat="1" applyFont="1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164" fontId="0" fillId="6" borderId="8" xfId="0" applyNumberFormat="1" applyFont="1" applyFill="1" applyBorder="1" applyProtection="1">
      <protection locked="0"/>
    </xf>
    <xf numFmtId="9" fontId="0" fillId="6" borderId="8" xfId="0" applyNumberFormat="1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0" fontId="0" fillId="6" borderId="10" xfId="0" applyFont="1" applyFill="1" applyBorder="1" applyProtection="1">
      <protection locked="0"/>
    </xf>
    <xf numFmtId="164" fontId="0" fillId="6" borderId="10" xfId="0" applyNumberFormat="1" applyFont="1" applyFill="1" applyBorder="1" applyProtection="1">
      <protection locked="0"/>
    </xf>
    <xf numFmtId="9" fontId="0" fillId="6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3" fillId="3" borderId="0" xfId="0" applyFont="1" applyFill="1" applyProtection="1">
      <protection locked="0"/>
    </xf>
    <xf numFmtId="165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Protection="1">
      <protection locked="0"/>
    </xf>
    <xf numFmtId="2" fontId="0" fillId="6" borderId="8" xfId="0" applyNumberFormat="1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/>
    </xf>
    <xf numFmtId="165" fontId="0" fillId="0" borderId="1" xfId="16" applyNumberFormat="1" applyFont="1" applyFill="1" applyBorder="1" applyProtection="1">
      <protection/>
    </xf>
    <xf numFmtId="0" fontId="0" fillId="5" borderId="0" xfId="0" applyFill="1" applyBorder="1" applyProtection="1">
      <protection/>
    </xf>
    <xf numFmtId="164" fontId="0" fillId="5" borderId="0" xfId="0" applyNumberFormat="1" applyFill="1" applyProtection="1">
      <protection/>
    </xf>
    <xf numFmtId="9" fontId="0" fillId="6" borderId="0" xfId="0" applyNumberFormat="1" applyFill="1" applyBorder="1" applyProtection="1">
      <protection/>
    </xf>
    <xf numFmtId="0" fontId="0" fillId="6" borderId="0" xfId="0" applyFill="1" applyBorder="1" applyProtection="1">
      <protection/>
    </xf>
    <xf numFmtId="164" fontId="0" fillId="6" borderId="0" xfId="0" applyNumberFormat="1" applyFill="1" applyProtection="1">
      <protection/>
    </xf>
    <xf numFmtId="0" fontId="0" fillId="6" borderId="0" xfId="0" applyNumberFormat="1" applyFill="1" applyBorder="1" applyProtection="1">
      <protection/>
    </xf>
    <xf numFmtId="0" fontId="0" fillId="0" borderId="0" xfId="0" applyProtection="1">
      <protection/>
    </xf>
    <xf numFmtId="49" fontId="5" fillId="2" borderId="0" xfId="0" applyNumberFormat="1" applyFont="1" applyFill="1" applyAlignment="1" applyProtection="1">
      <alignment vertical="center" wrapText="1"/>
      <protection/>
    </xf>
    <xf numFmtId="49" fontId="5" fillId="2" borderId="0" xfId="0" applyNumberFormat="1" applyFont="1" applyFill="1" applyAlignment="1" applyProtection="1">
      <alignment vertical="top" wrapText="1"/>
      <protection/>
    </xf>
    <xf numFmtId="0" fontId="6" fillId="2" borderId="0" xfId="0" applyFont="1" applyFill="1" applyProtection="1">
      <protection/>
    </xf>
    <xf numFmtId="0" fontId="7" fillId="2" borderId="0" xfId="0" applyFont="1" applyFill="1" applyProtection="1">
      <protection locked="0"/>
    </xf>
    <xf numFmtId="0" fontId="14" fillId="2" borderId="12" xfId="0" applyFont="1" applyFill="1" applyBorder="1" applyProtection="1">
      <protection/>
    </xf>
    <xf numFmtId="0" fontId="14" fillId="2" borderId="12" xfId="0" applyFont="1" applyFill="1" applyBorder="1" applyProtection="1">
      <protection locked="0"/>
    </xf>
    <xf numFmtId="49" fontId="16" fillId="2" borderId="0" xfId="0" applyNumberFormat="1" applyFont="1" applyFill="1" applyAlignment="1" applyProtection="1">
      <alignment vertical="center"/>
      <protection/>
    </xf>
    <xf numFmtId="49" fontId="16" fillId="2" borderId="0" xfId="0" applyNumberFormat="1" applyFont="1" applyFill="1" applyAlignment="1" applyProtection="1">
      <alignment horizontal="left" vertical="center"/>
      <protection/>
    </xf>
    <xf numFmtId="14" fontId="0" fillId="2" borderId="0" xfId="0" applyNumberFormat="1" applyFill="1" applyProtection="1">
      <protection locked="0"/>
    </xf>
    <xf numFmtId="14" fontId="2" fillId="5" borderId="8" xfId="0" applyNumberFormat="1" applyFont="1" applyFill="1" applyBorder="1" applyProtection="1">
      <protection locked="0"/>
    </xf>
    <xf numFmtId="14" fontId="15" fillId="2" borderId="12" xfId="0" applyNumberFormat="1" applyFont="1" applyFill="1" applyBorder="1" applyAlignment="1" applyProtection="1">
      <alignment horizontal="left" wrapText="1"/>
      <protection locked="0"/>
    </xf>
    <xf numFmtId="44" fontId="0" fillId="7" borderId="13" xfId="16" applyNumberFormat="1" applyFont="1" applyFill="1" applyBorder="1" applyProtection="1">
      <protection/>
    </xf>
    <xf numFmtId="44" fontId="0" fillId="8" borderId="13" xfId="16" applyNumberFormat="1" applyFont="1" applyFill="1" applyBorder="1" applyProtection="1">
      <protection/>
    </xf>
    <xf numFmtId="44" fontId="0" fillId="7" borderId="14" xfId="16" applyNumberFormat="1" applyFont="1" applyFill="1" applyBorder="1" applyProtection="1">
      <protection/>
    </xf>
    <xf numFmtId="44" fontId="0" fillId="8" borderId="15" xfId="16" applyNumberFormat="1" applyFont="1" applyFill="1" applyBorder="1" applyProtection="1">
      <protection/>
    </xf>
    <xf numFmtId="0" fontId="0" fillId="0" borderId="2" xfId="0" applyBorder="1"/>
    <xf numFmtId="165" fontId="9" fillId="0" borderId="1" xfId="16" applyNumberFormat="1" applyFont="1" applyFill="1" applyBorder="1" applyProtection="1">
      <protection/>
    </xf>
    <xf numFmtId="0" fontId="15" fillId="2" borderId="12" xfId="0" applyNumberFormat="1" applyFont="1" applyFill="1" applyBorder="1" applyAlignment="1" applyProtection="1">
      <alignment horizontal="left" wrapText="1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 indent="2"/>
      <protection locked="0"/>
    </xf>
    <xf numFmtId="0" fontId="13" fillId="3" borderId="0" xfId="0" applyFont="1" applyFill="1" applyBorder="1" applyAlignment="1" applyProtection="1">
      <alignment horizontal="left" indent="1"/>
      <protection locked="0"/>
    </xf>
    <xf numFmtId="165" fontId="10" fillId="4" borderId="12" xfId="0" applyNumberFormat="1" applyFont="1" applyFill="1" applyBorder="1" applyProtection="1">
      <protection/>
    </xf>
    <xf numFmtId="0" fontId="0" fillId="2" borderId="0" xfId="0" applyFill="1"/>
    <xf numFmtId="0" fontId="17" fillId="2" borderId="0" xfId="0" applyFont="1" applyFill="1" applyAlignment="1">
      <alignment horizontal="left"/>
    </xf>
    <xf numFmtId="0" fontId="4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44" fontId="0" fillId="7" borderId="13" xfId="16" applyNumberFormat="1" applyFont="1" applyFill="1" applyBorder="1" applyProtection="1">
      <protection locked="0"/>
    </xf>
    <xf numFmtId="0" fontId="16" fillId="2" borderId="0" xfId="0" applyFont="1" applyFill="1" applyProtection="1">
      <protection/>
    </xf>
    <xf numFmtId="165" fontId="9" fillId="0" borderId="16" xfId="16" applyNumberFormat="1" applyFont="1" applyFill="1" applyBorder="1" applyProtection="1">
      <protection/>
    </xf>
    <xf numFmtId="165" fontId="9" fillId="0" borderId="4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 locked="0"/>
    </xf>
    <xf numFmtId="0" fontId="4" fillId="5" borderId="9" xfId="0" applyFont="1" applyFill="1" applyBorder="1"/>
    <xf numFmtId="0" fontId="4" fillId="5" borderId="10" xfId="0" applyFont="1" applyFill="1" applyBorder="1"/>
    <xf numFmtId="0" fontId="10" fillId="3" borderId="8" xfId="0" applyFont="1" applyFill="1" applyBorder="1" applyAlignment="1">
      <alignment wrapText="1"/>
    </xf>
    <xf numFmtId="0" fontId="10" fillId="4" borderId="8" xfId="0" applyFont="1" applyFill="1" applyBorder="1"/>
    <xf numFmtId="44" fontId="4" fillId="5" borderId="8" xfId="16" applyFont="1" applyFill="1" applyBorder="1"/>
    <xf numFmtId="44" fontId="4" fillId="6" borderId="8" xfId="16" applyFont="1" applyFill="1" applyBorder="1"/>
    <xf numFmtId="0" fontId="0" fillId="3" borderId="0" xfId="0" applyFill="1"/>
    <xf numFmtId="49" fontId="10" fillId="4" borderId="18" xfId="0" applyNumberFormat="1" applyFont="1" applyFill="1" applyBorder="1" applyAlignment="1">
      <alignment horizontal="center" wrapText="1"/>
    </xf>
    <xf numFmtId="164" fontId="0" fillId="5" borderId="19" xfId="0" applyNumberFormat="1" applyFont="1" applyFill="1" applyBorder="1" applyProtection="1">
      <protection locked="0"/>
    </xf>
    <xf numFmtId="164" fontId="0" fillId="6" borderId="19" xfId="0" applyNumberFormat="1" applyFont="1" applyFill="1" applyBorder="1" applyProtection="1">
      <protection locked="0"/>
    </xf>
    <xf numFmtId="165" fontId="14" fillId="0" borderId="20" xfId="16" applyNumberFormat="1" applyFont="1" applyFill="1" applyBorder="1" applyProtection="1">
      <protection/>
    </xf>
    <xf numFmtId="165" fontId="14" fillId="0" borderId="21" xfId="16" applyNumberFormat="1" applyFont="1" applyFill="1" applyBorder="1" applyProtection="1">
      <protection/>
    </xf>
    <xf numFmtId="165" fontId="0" fillId="0" borderId="4" xfId="16" applyNumberFormat="1" applyFont="1" applyFill="1" applyBorder="1" applyProtection="1">
      <protection/>
    </xf>
    <xf numFmtId="0" fontId="10" fillId="3" borderId="2" xfId="0" applyFont="1" applyFill="1" applyBorder="1" applyAlignment="1" applyProtection="1">
      <alignment horizontal="center" vertical="center"/>
      <protection locked="0"/>
    </xf>
    <xf numFmtId="44" fontId="0" fillId="8" borderId="22" xfId="16" applyNumberFormat="1" applyFont="1" applyFill="1" applyBorder="1" applyProtection="1">
      <protection/>
    </xf>
    <xf numFmtId="9" fontId="2" fillId="5" borderId="8" xfId="15" applyFont="1" applyFill="1" applyBorder="1" applyProtection="1">
      <protection locked="0"/>
    </xf>
    <xf numFmtId="0" fontId="10" fillId="3" borderId="0" xfId="0" applyFont="1" applyFill="1" applyAlignment="1" applyProtection="1">
      <alignment horizontal="left" indent="1"/>
      <protection locked="0"/>
    </xf>
    <xf numFmtId="44" fontId="0" fillId="9" borderId="13" xfId="16" applyNumberFormat="1" applyFont="1" applyFill="1" applyBorder="1" applyProtection="1">
      <protection/>
    </xf>
    <xf numFmtId="44" fontId="0" fillId="7" borderId="23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/>
    </xf>
    <xf numFmtId="164" fontId="2" fillId="6" borderId="7" xfId="15" applyNumberFormat="1" applyFont="1" applyFill="1" applyBorder="1" applyProtection="1">
      <protection/>
    </xf>
    <xf numFmtId="14" fontId="2" fillId="6" borderId="8" xfId="0" applyNumberFormat="1" applyFont="1" applyFill="1" applyBorder="1" applyProtection="1">
      <protection/>
    </xf>
    <xf numFmtId="164" fontId="2" fillId="5" borderId="7" xfId="15" applyNumberFormat="1" applyFont="1" applyFill="1" applyBorder="1" applyProtection="1">
      <protection/>
    </xf>
    <xf numFmtId="14" fontId="2" fillId="5" borderId="8" xfId="0" applyNumberFormat="1" applyFont="1" applyFill="1" applyBorder="1" applyProtection="1">
      <protection/>
    </xf>
    <xf numFmtId="0" fontId="0" fillId="5" borderId="7" xfId="0" applyFont="1" applyFill="1" applyBorder="1" applyProtection="1">
      <protection/>
    </xf>
    <xf numFmtId="164" fontId="0" fillId="5" borderId="8" xfId="15" applyNumberFormat="1" applyFont="1" applyFill="1" applyBorder="1" applyProtection="1">
      <protection/>
    </xf>
    <xf numFmtId="0" fontId="0" fillId="6" borderId="7" xfId="0" applyFont="1" applyFill="1" applyBorder="1" applyProtection="1">
      <protection/>
    </xf>
    <xf numFmtId="164" fontId="0" fillId="6" borderId="8" xfId="15" applyNumberFormat="1" applyFont="1" applyFill="1" applyBorder="1" applyProtection="1">
      <protection/>
    </xf>
    <xf numFmtId="0" fontId="0" fillId="5" borderId="8" xfId="0" applyFont="1" applyFill="1" applyBorder="1" applyProtection="1">
      <protection/>
    </xf>
    <xf numFmtId="44" fontId="4" fillId="5" borderId="7" xfId="16" applyFont="1" applyFill="1" applyBorder="1" applyProtection="1">
      <protection locked="0"/>
    </xf>
    <xf numFmtId="44" fontId="4" fillId="6" borderId="7" xfId="16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165" fontId="10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16" applyNumberFormat="1" applyFont="1" applyFill="1" applyBorder="1" applyProtection="1">
      <protection locked="0"/>
    </xf>
    <xf numFmtId="165" fontId="0" fillId="0" borderId="13" xfId="16" applyNumberFormat="1" applyFont="1" applyFill="1" applyBorder="1" applyProtection="1">
      <protection locked="0"/>
    </xf>
    <xf numFmtId="165" fontId="0" fillId="0" borderId="25" xfId="16" applyNumberFormat="1" applyFont="1" applyFill="1" applyBorder="1" applyProtection="1">
      <protection/>
    </xf>
    <xf numFmtId="165" fontId="4" fillId="0" borderId="0" xfId="16" applyNumberFormat="1" applyFont="1" applyFill="1" applyBorder="1" applyProtection="1">
      <protection locked="0"/>
    </xf>
    <xf numFmtId="165" fontId="4" fillId="0" borderId="2" xfId="16" applyNumberFormat="1" applyFont="1" applyFill="1" applyBorder="1" applyProtection="1">
      <protection locked="0"/>
    </xf>
    <xf numFmtId="165" fontId="4" fillId="0" borderId="3" xfId="16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26" xfId="16" applyNumberFormat="1" applyFont="1" applyFill="1" applyBorder="1" applyProtection="1">
      <protection locked="0"/>
    </xf>
    <xf numFmtId="165" fontId="0" fillId="0" borderId="14" xfId="16" applyNumberFormat="1" applyFont="1" applyFill="1" applyBorder="1" applyProtection="1">
      <protection locked="0"/>
    </xf>
    <xf numFmtId="165" fontId="0" fillId="0" borderId="27" xfId="16" applyNumberFormat="1" applyFont="1" applyFill="1" applyBorder="1" applyProtection="1">
      <protection/>
    </xf>
    <xf numFmtId="165" fontId="14" fillId="0" borderId="9" xfId="16" applyNumberFormat="1" applyFont="1" applyFill="1" applyBorder="1" applyProtection="1">
      <protection/>
    </xf>
    <xf numFmtId="165" fontId="14" fillId="0" borderId="28" xfId="16" applyNumberFormat="1" applyFont="1" applyFill="1" applyBorder="1" applyProtection="1">
      <protection/>
    </xf>
    <xf numFmtId="165" fontId="14" fillId="0" borderId="1" xfId="16" applyNumberFormat="1" applyFont="1" applyFill="1" applyBorder="1" applyProtection="1">
      <protection/>
    </xf>
    <xf numFmtId="165" fontId="14" fillId="0" borderId="29" xfId="16" applyNumberFormat="1" applyFont="1" applyFill="1" applyBorder="1" applyProtection="1">
      <protection/>
    </xf>
    <xf numFmtId="165" fontId="14" fillId="0" borderId="22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 locked="0"/>
    </xf>
    <xf numFmtId="165" fontId="4" fillId="0" borderId="8" xfId="16" applyNumberFormat="1" applyFont="1" applyFill="1" applyBorder="1"/>
    <xf numFmtId="165" fontId="9" fillId="0" borderId="8" xfId="16" applyNumberFormat="1" applyFont="1" applyFill="1" applyBorder="1"/>
    <xf numFmtId="165" fontId="4" fillId="0" borderId="30" xfId="16" applyNumberFormat="1" applyFont="1" applyFill="1" applyBorder="1"/>
    <xf numFmtId="165" fontId="9" fillId="0" borderId="31" xfId="16" applyNumberFormat="1" applyFont="1" applyFill="1" applyBorder="1"/>
    <xf numFmtId="165" fontId="9" fillId="0" borderId="22" xfId="16" applyNumberFormat="1" applyFont="1" applyFill="1" applyBorder="1"/>
    <xf numFmtId="165" fontId="9" fillId="0" borderId="32" xfId="16" applyNumberFormat="1" applyFont="1" applyFill="1" applyBorder="1"/>
    <xf numFmtId="0" fontId="10" fillId="3" borderId="19" xfId="0" applyFont="1" applyFill="1" applyBorder="1" applyAlignment="1">
      <alignment wrapText="1"/>
    </xf>
    <xf numFmtId="9" fontId="4" fillId="5" borderId="19" xfId="15" applyFont="1" applyFill="1" applyBorder="1" applyProtection="1">
      <protection locked="0"/>
    </xf>
    <xf numFmtId="9" fontId="4" fillId="6" borderId="19" xfId="15" applyFont="1" applyFill="1" applyBorder="1" applyProtection="1">
      <protection locked="0"/>
    </xf>
    <xf numFmtId="44" fontId="4" fillId="5" borderId="33" xfId="16" applyNumberFormat="1" applyFont="1" applyFill="1" applyBorder="1"/>
    <xf numFmtId="165" fontId="0" fillId="0" borderId="8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/>
    </xf>
    <xf numFmtId="0" fontId="10" fillId="4" borderId="7" xfId="0" applyFont="1" applyFill="1" applyBorder="1"/>
    <xf numFmtId="165" fontId="0" fillId="0" borderId="7" xfId="16" applyNumberFormat="1" applyFont="1" applyFill="1" applyBorder="1" applyProtection="1">
      <protection/>
    </xf>
    <xf numFmtId="165" fontId="0" fillId="0" borderId="26" xfId="16" applyNumberFormat="1" applyFont="1" applyFill="1" applyBorder="1" applyProtection="1">
      <protection/>
    </xf>
    <xf numFmtId="165" fontId="0" fillId="0" borderId="29" xfId="16" applyNumberFormat="1" applyFont="1" applyFill="1" applyBorder="1" applyProtection="1">
      <protection/>
    </xf>
    <xf numFmtId="165" fontId="0" fillId="0" borderId="34" xfId="16" applyNumberFormat="1" applyFont="1" applyFill="1" applyBorder="1" applyProtection="1">
      <protection/>
    </xf>
    <xf numFmtId="165" fontId="2" fillId="0" borderId="35" xfId="16" applyNumberFormat="1" applyFont="1" applyFill="1" applyBorder="1" applyProtection="1">
      <protection/>
    </xf>
    <xf numFmtId="165" fontId="0" fillId="0" borderId="36" xfId="16" applyNumberFormat="1" applyFont="1" applyFill="1" applyBorder="1" applyProtection="1">
      <protection/>
    </xf>
    <xf numFmtId="165" fontId="14" fillId="0" borderId="25" xfId="16" applyNumberFormat="1" applyFont="1" applyFill="1" applyBorder="1" applyProtection="1">
      <protection/>
    </xf>
    <xf numFmtId="165" fontId="0" fillId="0" borderId="23" xfId="16" applyNumberFormat="1" applyFont="1" applyFill="1" applyBorder="1" applyProtection="1">
      <protection locked="0"/>
    </xf>
    <xf numFmtId="165" fontId="0" fillId="8" borderId="13" xfId="16" applyNumberFormat="1" applyFont="1" applyFill="1" applyBorder="1"/>
    <xf numFmtId="0" fontId="9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9" fontId="9" fillId="5" borderId="0" xfId="15" applyFont="1" applyFill="1" applyProtection="1">
      <protection locked="0"/>
    </xf>
    <xf numFmtId="165" fontId="7" fillId="7" borderId="13" xfId="16" applyNumberFormat="1" applyFont="1" applyFill="1" applyBorder="1"/>
    <xf numFmtId="165" fontId="23" fillId="7" borderId="13" xfId="16" applyNumberFormat="1" applyFont="1" applyFill="1" applyBorder="1" applyProtection="1">
      <protection locked="0"/>
    </xf>
    <xf numFmtId="165" fontId="23" fillId="7" borderId="13" xfId="16" applyNumberFormat="1" applyFont="1" applyFill="1" applyBorder="1" applyProtection="1">
      <protection/>
    </xf>
    <xf numFmtId="0" fontId="2" fillId="5" borderId="7" xfId="0" applyFont="1" applyFill="1" applyBorder="1" applyProtection="1">
      <protection locked="0"/>
    </xf>
    <xf numFmtId="164" fontId="2" fillId="5" borderId="8" xfId="0" applyNumberFormat="1" applyFont="1" applyFill="1" applyBorder="1" applyProtection="1">
      <protection locked="0"/>
    </xf>
    <xf numFmtId="14" fontId="0" fillId="0" borderId="0" xfId="0" applyNumberFormat="1"/>
    <xf numFmtId="9" fontId="0" fillId="0" borderId="0" xfId="15" applyFont="1"/>
    <xf numFmtId="0" fontId="2" fillId="2" borderId="0" xfId="0" applyFont="1" applyFill="1" applyProtection="1">
      <protection locked="0"/>
    </xf>
    <xf numFmtId="9" fontId="2" fillId="5" borderId="8" xfId="15" applyFont="1" applyFill="1" applyBorder="1" applyProtection="1">
      <protection/>
    </xf>
    <xf numFmtId="44" fontId="23" fillId="7" borderId="13" xfId="16" applyNumberFormat="1" applyFont="1" applyFill="1" applyBorder="1" applyProtection="1">
      <protection locked="0"/>
    </xf>
    <xf numFmtId="166" fontId="14" fillId="0" borderId="12" xfId="15" applyNumberFormat="1" applyFont="1" applyBorder="1" applyAlignment="1" applyProtection="1">
      <alignment horizontal="left"/>
      <protection locked="0"/>
    </xf>
    <xf numFmtId="43" fontId="0" fillId="5" borderId="0" xfId="18" applyFont="1" applyFill="1" applyBorder="1" applyProtection="1">
      <protection locked="0"/>
    </xf>
    <xf numFmtId="43" fontId="0" fillId="6" borderId="0" xfId="18" applyFont="1" applyFill="1" applyBorder="1" applyProtection="1">
      <protection locked="0"/>
    </xf>
    <xf numFmtId="0" fontId="0" fillId="5" borderId="7" xfId="0" applyNumberFormat="1" applyFont="1" applyFill="1" applyBorder="1" applyProtection="1">
      <protection locked="0"/>
    </xf>
    <xf numFmtId="0" fontId="0" fillId="5" borderId="8" xfId="0" applyNumberFormat="1" applyFont="1" applyFill="1" applyBorder="1" applyProtection="1">
      <protection locked="0"/>
    </xf>
    <xf numFmtId="0" fontId="0" fillId="6" borderId="8" xfId="0" applyNumberFormat="1" applyFont="1" applyFill="1" applyBorder="1" applyProtection="1">
      <protection locked="0"/>
    </xf>
    <xf numFmtId="0" fontId="0" fillId="6" borderId="10" xfId="0" applyNumberFormat="1" applyFont="1" applyFill="1" applyBorder="1" applyProtection="1">
      <protection locked="0"/>
    </xf>
    <xf numFmtId="165" fontId="10" fillId="4" borderId="12" xfId="0" applyNumberFormat="1" applyFont="1" applyFill="1" applyBorder="1" applyAlignment="1" applyProtection="1">
      <alignment horizontal="center"/>
      <protection/>
    </xf>
    <xf numFmtId="165" fontId="10" fillId="4" borderId="1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1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border>
        <left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>
          <color theme="0"/>
        </left>
        <bottom style="thin">
          <color theme="0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/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border>
        <left style="thin">
          <color theme="0"/>
        </left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  <bottom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5" formatCode="_(&quot;$&quot;* #,##0_);_(&quot;$&quot;* \(#,##0\);_(&quot;$&quot;* &quot;-&quot;??_);_(@_)"/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/>
        <i val="0"/>
        <u val="none"/>
        <strike val="0"/>
        <sz val="12"/>
        <name val="Calibri"/>
        <color auto="1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numFmt numFmtId="177" formatCode="@"/>
      <protection hidden="1" locked="0"/>
    </dxf>
    <dxf>
      <border>
        <bottom style="medium"/>
      </border>
    </dxf>
    <dxf>
      <font>
        <i val="0"/>
        <u val="none"/>
        <strike val="0"/>
        <sz val="14"/>
        <name val="Calibri"/>
        <color theme="1"/>
      </font>
      <numFmt numFmtId="177" formatCode="@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left style="thin"/>
        <right style="thin"/>
        <top/>
        <bottom/>
      </border>
      <protection hidden="1" locked="0"/>
    </dxf>
    <dxf>
      <fill>
        <patternFill patternType="solid">
          <bgColor theme="3" tint="0.5999900102615356"/>
        </patternFill>
      </fill>
      <border>
        <right style="thin"/>
      </border>
      <protection hidden="1" locked="0"/>
    </dxf>
    <dxf>
      <numFmt numFmtId="164" formatCode="0.0%"/>
      <fill>
        <patternFill patternType="solid">
          <bgColor theme="3" tint="0.5999900102615356"/>
        </patternFill>
      </fill>
      <protection hidden="1" locked="0"/>
    </dxf>
    <dxf>
      <fill>
        <patternFill patternType="solid">
          <bgColor theme="3" tint="0.5999900102615356"/>
        </patternFill>
      </fill>
      <protection hidden="1" locked="0"/>
    </dxf>
    <dxf>
      <numFmt numFmtId="178" formatCode="General"/>
      <fill>
        <patternFill patternType="solid">
          <bgColor theme="3" tint="0.5999900102615356"/>
        </patternFill>
      </fill>
      <protection hidden="1" locked="0"/>
    </dxf>
    <dxf>
      <numFmt numFmtId="179" formatCode="#,##0"/>
      <fill>
        <patternFill patternType="none"/>
      </fill>
      <protection hidden="1" locked="0"/>
    </dxf>
    <dxf>
      <font>
        <i val="0"/>
        <u val="none"/>
        <strike val="0"/>
        <sz val="14"/>
        <name val="Calibri"/>
      </font>
      <numFmt numFmtId="179" formatCode="#,##0"/>
      <fill>
        <patternFill patternType="solid">
          <bgColor theme="5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.png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66675</xdr:rowOff>
    </xdr:from>
    <xdr:to>
      <xdr:col>4</xdr:col>
      <xdr:colOff>542925</xdr:colOff>
      <xdr:row>9</xdr:row>
      <xdr:rowOff>200025</xdr:rowOff>
    </xdr:to>
    <xdr:pic>
      <xdr:nvPicPr>
        <xdr:cNvPr id="2" name="Picture 1" descr="C:\Users\kyleajohnson\AppData\Local\Microsoft\Windows\Temporary Internet Files\Content.IE5\2CLE3BUN\lock2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" y="828675"/>
          <a:ext cx="178117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0</xdr:col>
      <xdr:colOff>1638300</xdr:colOff>
      <xdr:row>7</xdr:row>
      <xdr:rowOff>85725</xdr:rowOff>
    </xdr:to>
    <xdr:pic macro="[0]!Sheet3.Picture7_Click">
      <xdr:nvPicPr>
        <xdr:cNvPr id="3100" name="Picture 7" descr="thumb_UA_Block%20A-%20AZ_200-28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14300"/>
          <a:ext cx="14382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25:J36" totalsRowShown="0" headerRowDxfId="270" dataDxfId="269">
  <tableColumns count="10">
    <tableColumn id="1" name="Name" dataDxfId="268">
      <calculatedColumnFormula>Budget!A12</calculatedColumnFormula>
    </tableColumn>
    <tableColumn id="2" name="Classification" dataDxfId="267"/>
    <tableColumn id="3" name="ERE Rate" dataDxfId="266">
      <calculatedColumnFormula>VLOOKUP(Table4[[#This Row],[Classification]],Formulas!$A$2:$C$10,3,FALSE)</calculatedColumnFormula>
    </tableColumn>
    <tableColumn id="4" name="-" dataDxfId="265"/>
    <tableColumn id="5" name="Year 1" dataDxfId="264">
      <calculatedColumnFormula>SUM(E23:E25)</calculatedColumnFormula>
    </tableColumn>
    <tableColumn id="6" name="Year 2" dataDxfId="263"/>
    <tableColumn id="7" name="Year 3" dataDxfId="262"/>
    <tableColumn id="8" name="Year 4" dataDxfId="261"/>
    <tableColumn id="9" name="Year 5" dataDxfId="260"/>
    <tableColumn id="10" name="Total" dataDxfId="259">
      <calculatedColumnFormula>SUM(Table4[[#This Row],[Year 1]:[Year 5]])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40:J150" totalsRowShown="0" headerRowDxfId="181" dataDxfId="179" tableBorderDxfId="178" headerRowBorderDxfId="180">
  <tableColumns count="6">
    <tableColumn id="1" name="Year 1" dataDxfId="177"/>
    <tableColumn id="2" name="Year 2" dataDxfId="176"/>
    <tableColumn id="3" name="Year 3" dataDxfId="175"/>
    <tableColumn id="4" name="Year 4" dataDxfId="174"/>
    <tableColumn id="5" name="Year 5" dataDxfId="173"/>
    <tableColumn id="6" name="Total" dataDxfId="172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E153:J163" totalsRowShown="0" headerRowDxfId="171" dataDxfId="169" tableBorderDxfId="168" headerRowBorderDxfId="170">
  <tableColumns count="6">
    <tableColumn id="1" name="Year 1" dataDxfId="167"/>
    <tableColumn id="2" name="Year 2" dataDxfId="166"/>
    <tableColumn id="3" name="Year 3" dataDxfId="165"/>
    <tableColumn id="4" name="Year 4" dataDxfId="164"/>
    <tableColumn id="5" name="Year 5" dataDxfId="163"/>
    <tableColumn id="6" name="Total" dataDxfId="162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E166:J176" totalsRowShown="0" headerRowDxfId="161" dataDxfId="159" tableBorderDxfId="158" headerRowBorderDxfId="160">
  <tableColumns count="6">
    <tableColumn id="1" name="Year 1" dataDxfId="157"/>
    <tableColumn id="2" name="Year 2" dataDxfId="156"/>
    <tableColumn id="3" name="Year 3" dataDxfId="155"/>
    <tableColumn id="4" name="Year 4" dataDxfId="154"/>
    <tableColumn id="5" name="Year 5" dataDxfId="153"/>
    <tableColumn id="6" name="Total" dataDxfId="152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E179:J189" totalsRowShown="0" headerRowDxfId="151" dataDxfId="149" tableBorderDxfId="148" headerRowBorderDxfId="150">
  <tableColumns count="6">
    <tableColumn id="1" name="Year 1" dataDxfId="147"/>
    <tableColumn id="2" name="Year 2" dataDxfId="146"/>
    <tableColumn id="3" name="Year 3" dataDxfId="145"/>
    <tableColumn id="4" name="Year 4" dataDxfId="144"/>
    <tableColumn id="5" name="Year 5" dataDxfId="143"/>
    <tableColumn id="6" name="Total" dataDxfId="142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E192:J202" totalsRowShown="0" headerRowDxfId="141" dataDxfId="139" tableBorderDxfId="138" headerRowBorderDxfId="140">
  <tableColumns count="6">
    <tableColumn id="1" name="Year 1" dataDxfId="137"/>
    <tableColumn id="2" name="Year 2" dataDxfId="136"/>
    <tableColumn id="3" name="Year 3" dataDxfId="135"/>
    <tableColumn id="4" name="Year 4" dataDxfId="134"/>
    <tableColumn id="5" name="Year 5" dataDxfId="133"/>
    <tableColumn id="6" name="Total" dataDxfId="132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N11:S22" totalsRowShown="0" headerRowDxfId="131" dataDxfId="130" tableBorderDxfId="129">
  <tableColumns count="6">
    <tableColumn id="1" name="Year 1" dataDxfId="128"/>
    <tableColumn id="2" name="Year 2" dataDxfId="127"/>
    <tableColumn id="3" name="Year 3" dataDxfId="126"/>
    <tableColumn id="4" name="Year 4" dataDxfId="125"/>
    <tableColumn id="5" name="Year 5" dataDxfId="124"/>
    <tableColumn id="6" name="Total" dataDxfId="123">
      <calculatedColumnFormula>IF($C$3=5,SUM(N12:R12),IF($C$3=4,SUM(N12:Q12),IF($C$3=3,SUM(N12:P12),IF($C$3=2,SUM(N12:O12),IF($C$3=1,SUM(N12),0)))))</calculatedColumnFormula>
    </tableColumn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N25:S36" totalsRowShown="0" headerRowDxfId="122" dataDxfId="121" tableBorderDxfId="120">
  <tableColumns count="6">
    <tableColumn id="1" name="Year 1" dataDxfId="119"/>
    <tableColumn id="2" name="Year 2" dataDxfId="118"/>
    <tableColumn id="3" name="Year 3" dataDxfId="117"/>
    <tableColumn id="4" name="Year 4" dataDxfId="116"/>
    <tableColumn id="5" name="Year 5" dataDxfId="115"/>
    <tableColumn id="6" name="Total" dataDxfId="114">
      <calculatedColumnFormula>IF($C$3=5,SUM(N26:R26),IF($C$3=4,SUM(N26:Q26),IF($C$3=3,SUM(N26:P26),IF($C$3=2,SUM(N26:O26),IF($C$3=1,SUM(N26),0)))))</calculatedColumnFormula>
    </tableColumn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N39:S49" totalsRowShown="0" headerRowDxfId="113" dataDxfId="111" tableBorderDxfId="110" headerRowBorderDxfId="112">
  <tableColumns count="6">
    <tableColumn id="1" name="Year 1" dataDxfId="109"/>
    <tableColumn id="2" name="Year 2" dataDxfId="108"/>
    <tableColumn id="3" name="Year 3" dataDxfId="107"/>
    <tableColumn id="4" name="Year 4" dataDxfId="106"/>
    <tableColumn id="5" name="Year 5" dataDxfId="105"/>
    <tableColumn id="6" name="Total" dataDxfId="104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N52:S72" totalsRowShown="0" headerRowDxfId="103" tableBorderDxfId="101" headerRowBorderDxfId="102">
  <tableColumns count="6">
    <tableColumn id="1" name="Year 1"/>
    <tableColumn id="2" name="Year 2"/>
    <tableColumn id="3" name="Year 3"/>
    <tableColumn id="4" name="Year 4"/>
    <tableColumn id="5" name="Year 5"/>
    <tableColumn id="6" name="Total" dataDxfId="100">
      <calculatedColumnFormula>IF($C$3=5,SUM(N53:R53),IF($C$3=4,SUM(N53:Q53),IF($C$3=3,SUM(N53:P53),IF($C$3=2,SUM(N53:O53),IF($C$3=1,SUM(N53),0)))))</calculatedColumnFormula>
    </tableColumn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N75:S85" totalsRowShown="0" headerRowDxfId="99" dataDxfId="97" tableBorderDxfId="96" headerRowBorderDxfId="98">
  <tableColumns count="6">
    <tableColumn id="1" name="Year 1" dataDxfId="95"/>
    <tableColumn id="2" name="Year 2" dataDxfId="94"/>
    <tableColumn id="3" name="Year 3" dataDxfId="93"/>
    <tableColumn id="4" name="Year 4" dataDxfId="92"/>
    <tableColumn id="5" name="Year 5" dataDxfId="91"/>
    <tableColumn id="6" name="Total" dataDxfId="9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Personnel" displayName="Personnel" ref="A11:J22" totalsRowShown="0" headerRowDxfId="258" dataDxfId="256" headerRowBorderDxfId="257">
  <tableColumns count="10">
    <tableColumn id="1" name="Name" dataDxfId="255"/>
    <tableColumn id="2" name="Role" dataDxfId="254"/>
    <tableColumn id="3" name="Base Salary" dataDxfId="253"/>
    <tableColumn id="4" name="Effort " dataDxfId="252"/>
    <tableColumn id="5" name="Year 1" dataDxfId="251"/>
    <tableColumn id="6" name="Year 2" dataDxfId="250"/>
    <tableColumn id="7" name="Year 3" dataDxfId="249"/>
    <tableColumn id="10" name="Year 4" dataDxfId="248"/>
    <tableColumn id="11" name="Year 5" dataDxfId="247"/>
    <tableColumn id="8" name="Total" dataDxfId="246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N88:S98" totalsRowShown="0" headerRowDxfId="89" dataDxfId="87" tableBorderDxfId="86" headerRowBorderDxfId="88">
  <tableColumns count="6">
    <tableColumn id="1" name="Year 1" dataDxfId="85"/>
    <tableColumn id="2" name="Year 2" dataDxfId="84"/>
    <tableColumn id="3" name="Year 3" dataDxfId="83"/>
    <tableColumn id="4" name="Year 4" dataDxfId="82"/>
    <tableColumn id="5" name="Year 5" dataDxfId="81"/>
    <tableColumn id="6" name="Total" dataDxfId="80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N101:S111" totalsRowShown="0" headerRowDxfId="79" dataDxfId="77" tableBorderDxfId="76" headerRowBorderDxfId="78">
  <tableColumns count="6">
    <tableColumn id="1" name="Year 1" dataDxfId="75"/>
    <tableColumn id="2" name="Year 2" dataDxfId="74"/>
    <tableColumn id="3" name="Year 3" dataDxfId="73"/>
    <tableColumn id="4" name="Year 4" dataDxfId="72"/>
    <tableColumn id="5" name="Year 5" dataDxfId="71"/>
    <tableColumn id="6" name="Total" dataDxfId="70"/>
  </tableColumns>
  <tableStyleInfo name="TableStyleMedium10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N114:S124" totalsRowShown="0" headerRowDxfId="69" dataDxfId="67" tableBorderDxfId="66" headerRowBorderDxfId="68">
  <tableColumns count="6">
    <tableColumn id="1" name="Year 1" dataDxfId="65"/>
    <tableColumn id="2" name="Year 2" dataDxfId="64"/>
    <tableColumn id="3" name="Year 3" dataDxfId="63"/>
    <tableColumn id="4" name="Year 4" dataDxfId="62"/>
    <tableColumn id="5" name="Year 5" dataDxfId="61"/>
    <tableColumn id="6" name="Total" dataDxfId="60"/>
  </tableColumns>
  <tableStyleInfo name="TableStyleMedium10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N127:S137" totalsRowShown="0" headerRowDxfId="59" dataDxfId="57" tableBorderDxfId="56" headerRowBorderDxfId="58">
  <tableColumns count="6">
    <tableColumn id="1" name="Year 1" dataDxfId="55"/>
    <tableColumn id="2" name="Year 2" dataDxfId="54"/>
    <tableColumn id="3" name="Year 3" dataDxfId="53"/>
    <tableColumn id="4" name="Year 4" dataDxfId="52"/>
    <tableColumn id="5" name="Year 5" dataDxfId="51"/>
    <tableColumn id="6" name="Total" dataDxfId="50"/>
  </tableColumns>
  <tableStyleInfo name="TableStyleMedium10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N140:S150" totalsRowShown="0" headerRowDxfId="49" dataDxfId="47" tableBorderDxfId="46" headerRowBorderDxfId="48">
  <tableColumns count="6">
    <tableColumn id="1" name="Year 1" dataDxfId="45"/>
    <tableColumn id="2" name="Year 2" dataDxfId="44"/>
    <tableColumn id="3" name="Year 3" dataDxfId="43"/>
    <tableColumn id="4" name="Year 4" dataDxfId="42"/>
    <tableColumn id="5" name="Year 5" dataDxfId="41"/>
    <tableColumn id="6" name="Total" dataDxfId="40"/>
  </tableColumns>
  <tableStyleInfo name="TableStyleMedium10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N153:S163" totalsRowShown="0" headerRowDxfId="39" dataDxfId="37" tableBorderDxfId="36" headerRowBorderDxfId="38">
  <tableColumns count="6">
    <tableColumn id="1" name="Year 1" dataDxfId="35"/>
    <tableColumn id="2" name="Year 2" dataDxfId="34"/>
    <tableColumn id="3" name="Year 3" dataDxfId="33"/>
    <tableColumn id="4" name="Year 4" dataDxfId="32"/>
    <tableColumn id="5" name="Year 5" dataDxfId="31"/>
    <tableColumn id="6" name="Total" dataDxfId="30"/>
  </tableColumns>
  <tableStyleInfo name="TableStyleMedium10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N166:S176" totalsRowShown="0" headerRowDxfId="29" dataDxfId="27" tableBorderDxfId="26" headerRowBorderDxfId="28">
  <tableColumns count="6">
    <tableColumn id="1" name="Year 1" dataDxfId="25"/>
    <tableColumn id="2" name="Year 2" dataDxfId="24"/>
    <tableColumn id="3" name="Year 3" dataDxfId="23"/>
    <tableColumn id="4" name="Year 4" dataDxfId="22"/>
    <tableColumn id="5" name="Year 5" dataDxfId="21"/>
    <tableColumn id="6" name="Total" dataDxfId="20"/>
  </tableColumns>
  <tableStyleInfo name="TableStyleMedium10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N179:S189" totalsRowShown="0" headerRowDxfId="19" dataDxfId="17" tableBorderDxfId="16" headerRowBorderDxfId="18">
  <tableColumns count="6">
    <tableColumn id="1" name="Year 1" dataDxfId="15"/>
    <tableColumn id="2" name="Year 2" dataDxfId="14"/>
    <tableColumn id="3" name="Year 3" dataDxfId="13"/>
    <tableColumn id="4" name="Year 4" dataDxfId="12"/>
    <tableColumn id="5" name="Year 5" dataDxfId="11"/>
    <tableColumn id="6" name="Total" dataDxfId="10"/>
  </tableColumns>
  <tableStyleInfo name="TableStyleMedium10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N192:S202" totalsRowShown="0" headerRowDxfId="9" dataDxfId="7" tableBorderDxfId="6" headerRowBorderDxfId="8">
  <tableColumns count="6">
    <tableColumn id="1" name="Year 1" dataDxfId="5"/>
    <tableColumn id="2" name="Year 2" dataDxfId="4"/>
    <tableColumn id="3" name="Year 3" dataDxfId="3"/>
    <tableColumn id="4" name="Year 4" dataDxfId="2"/>
    <tableColumn id="5" name="Year 5" dataDxfId="1"/>
    <tableColumn id="6" name="Total" dataDxfId="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E39:J49" totalsRowShown="0" headerRowDxfId="245" dataDxfId="243" tableBorderDxfId="242" headerRowBorderDxfId="244">
  <tableColumns count="6">
    <tableColumn id="1" name="Year 1" dataDxfId="241"/>
    <tableColumn id="2" name="Year 2" dataDxfId="240"/>
    <tableColumn id="3" name="Year 3" dataDxfId="239"/>
    <tableColumn id="4" name="Year 4" dataDxfId="238"/>
    <tableColumn id="5" name="Year 5" dataDxfId="237"/>
    <tableColumn id="6" name="Total" dataDxfId="236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52:J72" totalsRowShown="0" headerRowDxfId="235" tableBorderDxfId="233" headerRowBorderDxfId="234">
  <tableColumns count="6">
    <tableColumn id="1" name="Year 1" dataDxfId="232"/>
    <tableColumn id="2" name="Year 2"/>
    <tableColumn id="3" name="Year 3"/>
    <tableColumn id="4" name="Year 4"/>
    <tableColumn id="5" name="Year 5"/>
    <tableColumn id="6" name="Total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75:J85" totalsRowShown="0" headerRowDxfId="231" dataDxfId="229" tableBorderDxfId="228" headerRowBorderDxfId="230">
  <tableColumns count="6">
    <tableColumn id="1" name="Year 1" dataDxfId="227"/>
    <tableColumn id="2" name="Year 2" dataDxfId="226"/>
    <tableColumn id="3" name="Year 3" dataDxfId="225"/>
    <tableColumn id="4" name="Year 4" dataDxfId="224"/>
    <tableColumn id="5" name="Year 5" dataDxfId="223"/>
    <tableColumn id="6" name="Total" dataDxfId="22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88:J98" totalsRowShown="0" headerRowDxfId="221" dataDxfId="219" tableBorderDxfId="218" headerRowBorderDxfId="220">
  <tableColumns count="6">
    <tableColumn id="1" name="Year 1" dataDxfId="217"/>
    <tableColumn id="2" name="Year 2" dataDxfId="216"/>
    <tableColumn id="3" name="Year 3" dataDxfId="215"/>
    <tableColumn id="4" name="Year 4" dataDxfId="214"/>
    <tableColumn id="5" name="Year 5" dataDxfId="213"/>
    <tableColumn id="6" name="Total" dataDxfId="21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E101:J111" totalsRowShown="0" headerRowDxfId="211" dataDxfId="209" tableBorderDxfId="208" headerRowBorderDxfId="210">
  <tableColumns count="6">
    <tableColumn id="1" name="Year 1" dataDxfId="207"/>
    <tableColumn id="2" name="Year 2" dataDxfId="206"/>
    <tableColumn id="3" name="Year 3" dataDxfId="205"/>
    <tableColumn id="4" name="Year 4" dataDxfId="204"/>
    <tableColumn id="5" name="Year 5" dataDxfId="203"/>
    <tableColumn id="6" name="Total" dataDxfId="20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E114:J124" totalsRowShown="0" headerRowDxfId="201" dataDxfId="199" tableBorderDxfId="198" headerRowBorderDxfId="200">
  <tableColumns count="6">
    <tableColumn id="1" name="Year 1" dataDxfId="197"/>
    <tableColumn id="2" name="Year 2" dataDxfId="196"/>
    <tableColumn id="3" name="Year 3" dataDxfId="195"/>
    <tableColumn id="4" name="Year 4" dataDxfId="194"/>
    <tableColumn id="5" name="Year 5" dataDxfId="193"/>
    <tableColumn id="6" name="Total" dataDxfId="19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E127:J137" totalsRowShown="0" headerRowDxfId="191" dataDxfId="189" tableBorderDxfId="188" headerRowBorderDxfId="190">
  <tableColumns count="6">
    <tableColumn id="1" name="Year 1" dataDxfId="187"/>
    <tableColumn id="2" name="Year 2" dataDxfId="186"/>
    <tableColumn id="3" name="Year 3" dataDxfId="185"/>
    <tableColumn id="4" name="Year 4" dataDxfId="184"/>
    <tableColumn id="5" name="Year 5" dataDxfId="183"/>
    <tableColumn id="6" name="Total" dataDxfId="18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9" Type="http://schemas.openxmlformats.org/officeDocument/2006/relationships/control" Target="../activeX/activeX20.xml" /><Relationship Id="rId10" Type="http://schemas.openxmlformats.org/officeDocument/2006/relationships/control" Target="../activeX/activeX4.xml" /><Relationship Id="rId33" Type="http://schemas.openxmlformats.org/officeDocument/2006/relationships/control" Target="../activeX/activeX17.xml" /><Relationship Id="rId12" Type="http://schemas.openxmlformats.org/officeDocument/2006/relationships/control" Target="../activeX/activeX5.xml" /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14" Type="http://schemas.openxmlformats.org/officeDocument/2006/relationships/control" Target="../activeX/activeX6.xml" /><Relationship Id="rId18" Type="http://schemas.openxmlformats.org/officeDocument/2006/relationships/control" Target="../activeX/activeX9.xml" /><Relationship Id="rId31" Type="http://schemas.openxmlformats.org/officeDocument/2006/relationships/control" Target="../activeX/activeX16.xml" /><Relationship Id="rId20" Type="http://schemas.openxmlformats.org/officeDocument/2006/relationships/control" Target="../activeX/activeX10.xml" /><Relationship Id="rId17" Type="http://schemas.openxmlformats.org/officeDocument/2006/relationships/control" Target="../activeX/activeX8.xml" /><Relationship Id="rId23" Type="http://schemas.openxmlformats.org/officeDocument/2006/relationships/control" Target="../activeX/activeX12.xml" /><Relationship Id="rId27" Type="http://schemas.openxmlformats.org/officeDocument/2006/relationships/control" Target="../activeX/activeX14.xml" /><Relationship Id="rId22" Type="http://schemas.openxmlformats.org/officeDocument/2006/relationships/control" Target="../activeX/activeX11.xml" /><Relationship Id="rId35" Type="http://schemas.openxmlformats.org/officeDocument/2006/relationships/control" Target="../activeX/activeX18.xml" /><Relationship Id="rId29" Type="http://schemas.openxmlformats.org/officeDocument/2006/relationships/control" Target="../activeX/activeX15.xml" /><Relationship Id="rId16" Type="http://schemas.openxmlformats.org/officeDocument/2006/relationships/control" Target="../activeX/activeX7.xml" /><Relationship Id="rId25" Type="http://schemas.openxmlformats.org/officeDocument/2006/relationships/control" Target="../activeX/activeX13.xml" /><Relationship Id="rId8" Type="http://schemas.openxmlformats.org/officeDocument/2006/relationships/control" Target="../activeX/activeX3.xml" /><Relationship Id="rId37" Type="http://schemas.openxmlformats.org/officeDocument/2006/relationships/control" Target="../activeX/activeX19.xml" /><Relationship Id="rId19" Type="http://schemas.openxmlformats.org/officeDocument/2006/relationships/image" Target="../media/image8.emf" /><Relationship Id="rId34" Type="http://schemas.openxmlformats.org/officeDocument/2006/relationships/image" Target="../media/image15.emf" /><Relationship Id="rId36" Type="http://schemas.openxmlformats.org/officeDocument/2006/relationships/image" Target="../media/image16.emf" /><Relationship Id="rId15" Type="http://schemas.openxmlformats.org/officeDocument/2006/relationships/image" Target="../media/image7.emf" /><Relationship Id="rId13" Type="http://schemas.openxmlformats.org/officeDocument/2006/relationships/image" Target="../media/image6.emf" /><Relationship Id="rId32" Type="http://schemas.openxmlformats.org/officeDocument/2006/relationships/image" Target="../media/image14.emf" /><Relationship Id="rId28" Type="http://schemas.openxmlformats.org/officeDocument/2006/relationships/image" Target="../media/image12.emf" /><Relationship Id="rId40" Type="http://schemas.openxmlformats.org/officeDocument/2006/relationships/image" Target="../media/image18.emf" /><Relationship Id="rId9" Type="http://schemas.openxmlformats.org/officeDocument/2006/relationships/image" Target="../media/image4.emf" /><Relationship Id="rId38" Type="http://schemas.openxmlformats.org/officeDocument/2006/relationships/image" Target="../media/image17.emf" /><Relationship Id="rId24" Type="http://schemas.openxmlformats.org/officeDocument/2006/relationships/image" Target="../media/image10.emf" /><Relationship Id="rId7" Type="http://schemas.openxmlformats.org/officeDocument/2006/relationships/image" Target="../media/image3.emf" /><Relationship Id="rId5" Type="http://schemas.openxmlformats.org/officeDocument/2006/relationships/image" Target="../media/image2.emf" /><Relationship Id="rId26" Type="http://schemas.openxmlformats.org/officeDocument/2006/relationships/image" Target="../media/image11.emf" /><Relationship Id="rId30" Type="http://schemas.openxmlformats.org/officeDocument/2006/relationships/image" Target="../media/image13.emf" /><Relationship Id="rId21" Type="http://schemas.openxmlformats.org/officeDocument/2006/relationships/image" Target="../media/image9.emf" /><Relationship Id="rId11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1" Type="http://schemas.openxmlformats.org/officeDocument/2006/relationships/control" Target="../activeX/activeX4.xml" /><Relationship Id="rId42" Type="http://schemas.openxmlformats.org/officeDocument/2006/relationships/control" Target="../activeX/activeX5.xml" /><Relationship Id="rId43" Type="http://schemas.openxmlformats.org/officeDocument/2006/relationships/control" Target="../activeX/activeX6.xml" /><Relationship Id="rId44" Type="http://schemas.openxmlformats.org/officeDocument/2006/relationships/control" Target="../activeX/activeX7.xml" /><Relationship Id="rId45" Type="http://schemas.openxmlformats.org/officeDocument/2006/relationships/control" Target="../activeX/activeX8.xml" /><Relationship Id="rId46" Type="http://schemas.openxmlformats.org/officeDocument/2006/relationships/control" Target="../activeX/activeX9.xml" /><Relationship Id="rId47" Type="http://schemas.openxmlformats.org/officeDocument/2006/relationships/control" Target="../activeX/activeX10.xml" /><Relationship Id="rId48" Type="http://schemas.openxmlformats.org/officeDocument/2006/relationships/control" Target="../activeX/activeX11.xml" /><Relationship Id="rId49" Type="http://schemas.openxmlformats.org/officeDocument/2006/relationships/control" Target="../activeX/activeX12.xml" /><Relationship Id="rId50" Type="http://schemas.openxmlformats.org/officeDocument/2006/relationships/control" Target="../activeX/activeX13.xml" /><Relationship Id="rId51" Type="http://schemas.openxmlformats.org/officeDocument/2006/relationships/control" Target="../activeX/activeX14.xml" /><Relationship Id="rId52" Type="http://schemas.openxmlformats.org/officeDocument/2006/relationships/control" Target="../activeX/activeX15.xml" /><Relationship Id="rId53" Type="http://schemas.openxmlformats.org/officeDocument/2006/relationships/control" Target="../activeX/activeX16.xml" /><Relationship Id="rId54" Type="http://schemas.openxmlformats.org/officeDocument/2006/relationships/control" Target="../activeX/activeX17.xml" /><Relationship Id="rId55" Type="http://schemas.openxmlformats.org/officeDocument/2006/relationships/control" Target="../activeX/activeX18.xml" /><Relationship Id="rId56" Type="http://schemas.openxmlformats.org/officeDocument/2006/relationships/control" Target="../activeX/activeX19.xml" /><Relationship Id="rId57" Type="http://schemas.openxmlformats.org/officeDocument/2006/relationships/control" Target="../activeX/activeX20.xml" /><Relationship Id="rId58" Type="http://schemas.openxmlformats.org/officeDocument/2006/relationships/vmlDrawing" Target="../drawings/vmlDrawing1.vml" /><Relationship Id="rId59" Type="http://schemas.openxmlformats.org/officeDocument/2006/relationships/table" Target="../tables/table1.xml" /><Relationship Id="rId60" Type="http://schemas.openxmlformats.org/officeDocument/2006/relationships/table" Target="../tables/table2.xml" /><Relationship Id="rId61" Type="http://schemas.openxmlformats.org/officeDocument/2006/relationships/table" Target="../tables/table3.xml" /><Relationship Id="rId62" Type="http://schemas.openxmlformats.org/officeDocument/2006/relationships/table" Target="../tables/table4.xml" /><Relationship Id="rId63" Type="http://schemas.openxmlformats.org/officeDocument/2006/relationships/table" Target="../tables/table5.xml" /><Relationship Id="rId64" Type="http://schemas.openxmlformats.org/officeDocument/2006/relationships/table" Target="../tables/table6.xml" /><Relationship Id="rId65" Type="http://schemas.openxmlformats.org/officeDocument/2006/relationships/table" Target="../tables/table7.xml" /><Relationship Id="rId66" Type="http://schemas.openxmlformats.org/officeDocument/2006/relationships/table" Target="../tables/table8.xml" /><Relationship Id="rId67" Type="http://schemas.openxmlformats.org/officeDocument/2006/relationships/table" Target="../tables/table9.xml" /><Relationship Id="rId68" Type="http://schemas.openxmlformats.org/officeDocument/2006/relationships/table" Target="../tables/table10.xml" /><Relationship Id="rId69" Type="http://schemas.openxmlformats.org/officeDocument/2006/relationships/table" Target="../tables/table11.xml" /><Relationship Id="rId70" Type="http://schemas.openxmlformats.org/officeDocument/2006/relationships/table" Target="../tables/table12.xml" /><Relationship Id="rId71" Type="http://schemas.openxmlformats.org/officeDocument/2006/relationships/table" Target="../tables/table13.xml" /><Relationship Id="rId72" Type="http://schemas.openxmlformats.org/officeDocument/2006/relationships/table" Target="../tables/table14.xml" /><Relationship Id="rId73" Type="http://schemas.openxmlformats.org/officeDocument/2006/relationships/table" Target="../tables/table15.xml" /><Relationship Id="rId74" Type="http://schemas.openxmlformats.org/officeDocument/2006/relationships/table" Target="../tables/table16.xml" /><Relationship Id="rId75" Type="http://schemas.openxmlformats.org/officeDocument/2006/relationships/table" Target="../tables/table17.xml" /><Relationship Id="rId76" Type="http://schemas.openxmlformats.org/officeDocument/2006/relationships/table" Target="../tables/table18.xml" /><Relationship Id="rId77" Type="http://schemas.openxmlformats.org/officeDocument/2006/relationships/table" Target="../tables/table19.xml" /><Relationship Id="rId78" Type="http://schemas.openxmlformats.org/officeDocument/2006/relationships/table" Target="../tables/table20.xml" /><Relationship Id="rId79" Type="http://schemas.openxmlformats.org/officeDocument/2006/relationships/table" Target="../tables/table21.xml" /><Relationship Id="rId80" Type="http://schemas.openxmlformats.org/officeDocument/2006/relationships/table" Target="../tables/table22.xml" /><Relationship Id="rId81" Type="http://schemas.openxmlformats.org/officeDocument/2006/relationships/table" Target="../tables/table23.xml" /><Relationship Id="rId82" Type="http://schemas.openxmlformats.org/officeDocument/2006/relationships/table" Target="../tables/table24.xml" /><Relationship Id="rId83" Type="http://schemas.openxmlformats.org/officeDocument/2006/relationships/table" Target="../tables/table25.xml" /><Relationship Id="rId84" Type="http://schemas.openxmlformats.org/officeDocument/2006/relationships/table" Target="../tables/table26.xml" /><Relationship Id="rId85" Type="http://schemas.openxmlformats.org/officeDocument/2006/relationships/table" Target="../tables/table27.xml" /><Relationship Id="rId86" Type="http://schemas.openxmlformats.org/officeDocument/2006/relationships/table" Target="../tables/table28.xml" /><Relationship Id="rId87" Type="http://schemas.openxmlformats.org/officeDocument/2006/relationships/drawing" Target="../drawings/drawing2.xml" /><Relationship Id="rId88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G5:O18"/>
  <sheetViews>
    <sheetView tabSelected="1" workbookViewId="0" topLeftCell="A1">
      <selection activeCell="L13" sqref="L13"/>
    </sheetView>
  </sheetViews>
  <sheetFormatPr defaultColWidth="9.140625" defaultRowHeight="15"/>
  <cols>
    <col min="1" max="16384" width="9.140625" style="118" customWidth="1"/>
  </cols>
  <sheetData>
    <row r="5" spans="7:10" ht="61.5">
      <c r="G5" s="119" t="s">
        <v>54</v>
      </c>
      <c r="H5" s="120"/>
      <c r="I5" s="120"/>
      <c r="J5" s="120"/>
    </row>
    <row r="6" ht="46.5">
      <c r="G6" s="121" t="s">
        <v>55</v>
      </c>
    </row>
    <row r="8" ht="36">
      <c r="H8" s="122" t="s">
        <v>56</v>
      </c>
    </row>
    <row r="9" ht="33.75">
      <c r="I9" s="123" t="s">
        <v>61</v>
      </c>
    </row>
    <row r="10" spans="9:10" ht="33.75">
      <c r="I10" s="123"/>
      <c r="J10" s="123" t="s">
        <v>62</v>
      </c>
    </row>
    <row r="11" ht="33.75">
      <c r="J11" s="123" t="s">
        <v>63</v>
      </c>
    </row>
    <row r="13" spans="8:15" ht="46.5">
      <c r="H13" s="124"/>
      <c r="I13" s="124" t="s">
        <v>57</v>
      </c>
      <c r="J13" s="124"/>
      <c r="K13" s="124"/>
      <c r="L13" s="124"/>
      <c r="M13" s="124"/>
      <c r="N13" s="124"/>
      <c r="O13" s="124"/>
    </row>
    <row r="15" ht="28.5">
      <c r="H15" s="127" t="s">
        <v>58</v>
      </c>
    </row>
    <row r="16" spans="7:10" ht="28.5">
      <c r="G16" s="125"/>
      <c r="H16" s="128" t="s">
        <v>59</v>
      </c>
      <c r="I16" s="125"/>
      <c r="J16" s="125"/>
    </row>
    <row r="17" spans="7:10" ht="28.5">
      <c r="G17" s="125"/>
      <c r="H17" s="128" t="s">
        <v>60</v>
      </c>
      <c r="I17" s="125"/>
      <c r="J17" s="125"/>
    </row>
    <row r="18" spans="7:10" ht="15">
      <c r="G18" s="125"/>
      <c r="H18" s="126"/>
      <c r="I18" s="125"/>
      <c r="J18" s="12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T230"/>
  <sheetViews>
    <sheetView showZeros="0" workbookViewId="0" topLeftCell="A1">
      <selection activeCell="A1" sqref="A1:XFD1"/>
    </sheetView>
  </sheetViews>
  <sheetFormatPr defaultColWidth="8.8515625" defaultRowHeight="15"/>
  <cols>
    <col min="1" max="1" width="27.140625" style="3" customWidth="1"/>
    <col min="2" max="2" width="29.140625" style="3" customWidth="1"/>
    <col min="3" max="3" width="19.421875" style="3" customWidth="1"/>
    <col min="4" max="4" width="8.140625" style="3" customWidth="1"/>
    <col min="5" max="5" width="19.28125" style="3" bestFit="1" customWidth="1"/>
    <col min="6" max="6" width="17.57421875" style="3" customWidth="1"/>
    <col min="7" max="7" width="15.00390625" style="3" customWidth="1"/>
    <col min="8" max="10" width="17.57421875" style="3" customWidth="1"/>
    <col min="11" max="11" width="22.421875" style="3" customWidth="1"/>
    <col min="12" max="12" width="13.57421875" style="3" customWidth="1"/>
    <col min="13" max="13" width="14.140625" style="3" customWidth="1"/>
    <col min="14" max="18" width="16.00390625" style="3" customWidth="1"/>
    <col min="19" max="19" width="16.8515625" style="3" customWidth="1"/>
    <col min="20" max="16384" width="8.8515625" style="3" customWidth="1"/>
  </cols>
  <sheetData>
    <row r="1" spans="2:8" ht="18">
      <c r="B1" s="99" t="s">
        <v>46</v>
      </c>
      <c r="C1" s="105">
        <v>42552</v>
      </c>
      <c r="D1" s="101" t="s">
        <v>49</v>
      </c>
      <c r="E1" s="95"/>
      <c r="F1" s="4"/>
      <c r="G1" s="4"/>
      <c r="H1" s="5"/>
    </row>
    <row r="2" spans="2:8" ht="18">
      <c r="B2" s="100" t="s">
        <v>45</v>
      </c>
      <c r="C2" s="105">
        <v>42916</v>
      </c>
      <c r="D2" s="130" t="s">
        <v>50</v>
      </c>
      <c r="E2" s="96"/>
      <c r="F2" s="5"/>
      <c r="G2" s="5"/>
      <c r="H2" s="5"/>
    </row>
    <row r="3" spans="2:9" ht="18" customHeight="1">
      <c r="B3" s="99" t="s">
        <v>96</v>
      </c>
      <c r="C3" s="112">
        <v>5</v>
      </c>
      <c r="D3" s="130" t="s">
        <v>92</v>
      </c>
      <c r="F3" s="4"/>
      <c r="G3" s="4"/>
      <c r="H3" s="5"/>
      <c r="I3" s="97"/>
    </row>
    <row r="4" spans="2:4" ht="15.75">
      <c r="B4" s="99" t="s">
        <v>53</v>
      </c>
      <c r="C4" s="113" t="s">
        <v>19</v>
      </c>
      <c r="D4" s="102" t="s">
        <v>65</v>
      </c>
    </row>
    <row r="5" spans="2:7" ht="15.75">
      <c r="B5" s="99" t="s">
        <v>41</v>
      </c>
      <c r="C5" s="114" t="s">
        <v>79</v>
      </c>
      <c r="D5" s="130" t="s">
        <v>64</v>
      </c>
      <c r="E5" s="7"/>
      <c r="F5" s="7"/>
      <c r="G5" s="7"/>
    </row>
    <row r="6" spans="2:5" ht="15.75">
      <c r="B6" s="99" t="s">
        <v>97</v>
      </c>
      <c r="C6" s="220">
        <v>0.01</v>
      </c>
      <c r="D6" s="130" t="s">
        <v>94</v>
      </c>
      <c r="E6" s="103"/>
    </row>
    <row r="7" spans="2:20" ht="15.75">
      <c r="B7" s="99" t="s">
        <v>100</v>
      </c>
      <c r="C7" s="99" t="s">
        <v>19</v>
      </c>
      <c r="D7" s="130" t="s">
        <v>101</v>
      </c>
      <c r="L7" s="118"/>
      <c r="M7" s="118"/>
      <c r="N7" s="118"/>
      <c r="O7" s="118"/>
      <c r="P7" s="118"/>
      <c r="Q7" s="118"/>
      <c r="R7" s="118"/>
      <c r="S7" s="118"/>
      <c r="T7" s="118"/>
    </row>
    <row r="8" spans="2:20" ht="21.75" customHeight="1">
      <c r="B8" s="99" t="s">
        <v>95</v>
      </c>
      <c r="C8" s="112"/>
      <c r="D8" s="130" t="s">
        <v>93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2:20" ht="31.5" customHeight="1">
      <c r="B9" s="165"/>
      <c r="C9" s="166"/>
      <c r="D9" s="166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s="12" customFormat="1" ht="18.75">
      <c r="A10" s="8" t="s">
        <v>34</v>
      </c>
      <c r="B10" s="9"/>
      <c r="C10" s="10"/>
      <c r="D10" s="10"/>
      <c r="E10" s="11" t="s">
        <v>39</v>
      </c>
      <c r="K10" s="8" t="s">
        <v>67</v>
      </c>
      <c r="L10" s="8"/>
      <c r="M10" s="140"/>
      <c r="N10" s="118"/>
      <c r="O10" s="118"/>
      <c r="P10" s="118"/>
      <c r="Q10" s="118"/>
      <c r="R10" s="118"/>
      <c r="S10" s="118"/>
      <c r="T10" s="118"/>
    </row>
    <row r="11" spans="1:20" ht="57" thickBot="1">
      <c r="A11" s="13" t="s">
        <v>0</v>
      </c>
      <c r="B11" s="13" t="s">
        <v>1</v>
      </c>
      <c r="C11" s="13" t="s">
        <v>2</v>
      </c>
      <c r="D11" s="13" t="s">
        <v>3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21</v>
      </c>
      <c r="K11" s="136" t="s">
        <v>2</v>
      </c>
      <c r="L11" s="136" t="s">
        <v>68</v>
      </c>
      <c r="M11" s="191" t="s">
        <v>69</v>
      </c>
      <c r="N11" s="137" t="s">
        <v>7</v>
      </c>
      <c r="O11" s="137" t="s">
        <v>8</v>
      </c>
      <c r="P11" s="137" t="s">
        <v>9</v>
      </c>
      <c r="Q11" s="137" t="s">
        <v>10</v>
      </c>
      <c r="R11" s="137" t="s">
        <v>11</v>
      </c>
      <c r="S11" s="141" t="s">
        <v>21</v>
      </c>
      <c r="T11" s="118"/>
    </row>
    <row r="12" spans="1:20" ht="15.75">
      <c r="A12" s="15"/>
      <c r="B12" s="15"/>
      <c r="C12" s="16"/>
      <c r="D12" s="17"/>
      <c r="E12" s="172">
        <f>$C12*$D12</f>
        <v>0</v>
      </c>
      <c r="F12" s="172">
        <f>IF($C$3&gt;1,IF($C$6&gt;0,$C12*$D12*($C$6+1),$C12*$D12),0)</f>
        <v>0</v>
      </c>
      <c r="G12" s="172">
        <f>IF($C$3&gt;2,IF($C$6&gt;0,F12*($C$6+1),$C12*$D12),0)</f>
        <v>0</v>
      </c>
      <c r="H12" s="172">
        <f>IF($C$3&gt;3,IF($C$6&gt;0,G12*($C$6+1),$C12*$D12),0)</f>
        <v>0</v>
      </c>
      <c r="I12" s="172">
        <f>IF($C$3&gt;4,IF($C$6&gt;0,H12*($C$6+1),$C12*$D12),0)</f>
        <v>0</v>
      </c>
      <c r="J12" s="131">
        <f>SUM(Personnel[[#This Row],[Year 1]:[Year 5]])</f>
        <v>0</v>
      </c>
      <c r="K12" s="163"/>
      <c r="L12" s="138">
        <f>IF(AND($C$4="Yes",Personnel[[#This Row],[Base Salary]]=Formulas!$F$6),183300,0)</f>
        <v>0</v>
      </c>
      <c r="M12" s="192"/>
      <c r="N12" s="185">
        <f>IF(ISBLANK(K12)=FALSE,(K12-L12)*M12,0)</f>
        <v>0</v>
      </c>
      <c r="O12" s="185">
        <f>IF($C$3&gt;1,IF($C$6&gt;0,$N12*($C$6+1),$N12),0)</f>
        <v>0</v>
      </c>
      <c r="P12" s="185">
        <f>IF($C$3&gt;2,IF($C$6&gt;0,$O12*($C$6+1),$N12),0)</f>
        <v>0</v>
      </c>
      <c r="Q12" s="185">
        <f>IF($C$3&gt;3,IF($C$6&gt;0,$P12*($C$6+1),$N12),0)</f>
        <v>0</v>
      </c>
      <c r="R12" s="185">
        <f>IF($C$3&gt;4,IF($C$6&gt;0,$Q12*($C$6+1),$N12),0)</f>
        <v>0</v>
      </c>
      <c r="S12" s="202">
        <f aca="true" t="shared" si="0" ref="S12:S21">IF($C$3=5,SUM(N12:R12),IF($C$3=4,SUM(N12:Q12),IF($C$3=3,SUM(N12:P12),IF($C$3=2,SUM(N12:O12),IF($C$3=1,SUM(N12),0)))))</f>
        <v>0</v>
      </c>
      <c r="T12" s="118"/>
    </row>
    <row r="13" spans="1:20" ht="15.75">
      <c r="A13" s="19"/>
      <c r="B13" s="20"/>
      <c r="C13" s="21"/>
      <c r="D13" s="22"/>
      <c r="E13" s="172">
        <f aca="true" t="shared" si="1" ref="E13:E21">$C13*$D13</f>
        <v>0</v>
      </c>
      <c r="F13" s="172">
        <f aca="true" t="shared" si="2" ref="F13:F21">IF($C$3&gt;1,IF($C$6&gt;0,$C13*$D13*($C$6+1),$C13*$D13),0)</f>
        <v>0</v>
      </c>
      <c r="G13" s="172">
        <f aca="true" t="shared" si="3" ref="G13:G21">IF($C$3&gt;2,IF($C$6&gt;0,F13*($C$6+1),$C13*$D13),0)</f>
        <v>0</v>
      </c>
      <c r="H13" s="172">
        <f aca="true" t="shared" si="4" ref="H13:H21">IF($C$3&gt;3,IF($C$6&gt;0,G13*($C$6+1),$C13*$D13),0)</f>
        <v>0</v>
      </c>
      <c r="I13" s="172">
        <f aca="true" t="shared" si="5" ref="I13:I21">IF($C$3&gt;4,IF($C$6&gt;0,H13*($C$6+1),$C13*$D13),0)</f>
        <v>0</v>
      </c>
      <c r="J13" s="111">
        <f>SUM(Personnel[[#This Row],[Year 1]:[Year 5]])</f>
        <v>0</v>
      </c>
      <c r="K13" s="164"/>
      <c r="L13" s="139">
        <f>IF(AND($C$4="Yes",Personnel[[#This Row],[Base Salary]]=Formulas!$F$6),183300,0)</f>
        <v>0</v>
      </c>
      <c r="M13" s="193"/>
      <c r="N13" s="185">
        <f aca="true" t="shared" si="6" ref="N13:N21">IF(ISBLANK(K13)=FALSE,(K13-L13)*M13,0)</f>
        <v>0</v>
      </c>
      <c r="O13" s="185">
        <f>IF($C$3&gt;1,IF($C$6&gt;0,$N13*($C$6+1),$N13),0)</f>
        <v>0</v>
      </c>
      <c r="P13" s="185">
        <f aca="true" t="shared" si="7" ref="P13:P21">IF($C$3&gt;2,IF($C$6&gt;0,$O13*($C$6+1),$N13),0)</f>
        <v>0</v>
      </c>
      <c r="Q13" s="185">
        <f aca="true" t="shared" si="8" ref="Q13:Q21">IF($C$3&gt;3,IF($C$6&gt;0,$P13*($C$6+1),$N13),0)</f>
        <v>0</v>
      </c>
      <c r="R13" s="185">
        <f aca="true" t="shared" si="9" ref="R13:R21">IF($C$3&gt;4,IF($C$6&gt;0,$Q13*($C$6+1),$N13),0)</f>
        <v>0</v>
      </c>
      <c r="S13" s="186">
        <f t="shared" si="0"/>
        <v>0</v>
      </c>
      <c r="T13" s="118"/>
    </row>
    <row r="14" spans="1:20" ht="15.75">
      <c r="A14" s="15"/>
      <c r="B14" s="15"/>
      <c r="C14" s="16"/>
      <c r="D14" s="17"/>
      <c r="E14" s="172">
        <f t="shared" si="1"/>
        <v>0</v>
      </c>
      <c r="F14" s="172">
        <f t="shared" si="2"/>
        <v>0</v>
      </c>
      <c r="G14" s="172">
        <f t="shared" si="3"/>
        <v>0</v>
      </c>
      <c r="H14" s="172">
        <f t="shared" si="4"/>
        <v>0</v>
      </c>
      <c r="I14" s="172">
        <f t="shared" si="5"/>
        <v>0</v>
      </c>
      <c r="J14" s="111">
        <f>SUM(Personnel[[#This Row],[Year 1]:[Year 5]])</f>
        <v>0</v>
      </c>
      <c r="K14" s="163"/>
      <c r="L14" s="138">
        <f>IF(AND($C$4="Yes",Personnel[[#This Row],[Base Salary]]=Formulas!$F$6),183300,0)</f>
        <v>0</v>
      </c>
      <c r="M14" s="192"/>
      <c r="N14" s="185">
        <f t="shared" si="6"/>
        <v>0</v>
      </c>
      <c r="O14" s="185">
        <f>IF($C$3&gt;1,IF($C$6&gt;0,$N14*($C$6+1),$N14),0)</f>
        <v>0</v>
      </c>
      <c r="P14" s="185">
        <f t="shared" si="7"/>
        <v>0</v>
      </c>
      <c r="Q14" s="185">
        <f t="shared" si="8"/>
        <v>0</v>
      </c>
      <c r="R14" s="185">
        <f t="shared" si="9"/>
        <v>0</v>
      </c>
      <c r="S14" s="186">
        <f t="shared" si="0"/>
        <v>0</v>
      </c>
      <c r="T14" s="118"/>
    </row>
    <row r="15" spans="1:20" ht="15.75">
      <c r="A15" s="20"/>
      <c r="B15" s="20"/>
      <c r="C15" s="21"/>
      <c r="D15" s="22"/>
      <c r="E15" s="172">
        <f t="shared" si="1"/>
        <v>0</v>
      </c>
      <c r="F15" s="172">
        <f t="shared" si="2"/>
        <v>0</v>
      </c>
      <c r="G15" s="172">
        <f t="shared" si="3"/>
        <v>0</v>
      </c>
      <c r="H15" s="172">
        <f t="shared" si="4"/>
        <v>0</v>
      </c>
      <c r="I15" s="172">
        <f t="shared" si="5"/>
        <v>0</v>
      </c>
      <c r="J15" s="111">
        <f>SUM(Personnel[[#This Row],[Year 1]:[Year 5]])</f>
        <v>0</v>
      </c>
      <c r="K15" s="164"/>
      <c r="L15" s="139">
        <f>IF(AND($C$4="Yes",Personnel[[#This Row],[Base Salary]]=Formulas!$F$6),183300,0)</f>
        <v>0</v>
      </c>
      <c r="M15" s="193"/>
      <c r="N15" s="185">
        <f t="shared" si="6"/>
        <v>0</v>
      </c>
      <c r="O15" s="185">
        <f aca="true" t="shared" si="10" ref="O15:O21">IF($C$3&gt;1,IF($C$6&gt;0,$N15*($C$6+1),$N15),0)</f>
        <v>0</v>
      </c>
      <c r="P15" s="185">
        <f t="shared" si="7"/>
        <v>0</v>
      </c>
      <c r="Q15" s="185">
        <f t="shared" si="8"/>
        <v>0</v>
      </c>
      <c r="R15" s="185">
        <f t="shared" si="9"/>
        <v>0</v>
      </c>
      <c r="S15" s="186">
        <f t="shared" si="0"/>
        <v>0</v>
      </c>
      <c r="T15" s="118"/>
    </row>
    <row r="16" spans="1:20" ht="15.75">
      <c r="A16" s="15"/>
      <c r="B16" s="15"/>
      <c r="C16" s="16"/>
      <c r="D16" s="17"/>
      <c r="E16" s="172">
        <f t="shared" si="1"/>
        <v>0</v>
      </c>
      <c r="F16" s="172">
        <f t="shared" si="2"/>
        <v>0</v>
      </c>
      <c r="G16" s="172">
        <f t="shared" si="3"/>
        <v>0</v>
      </c>
      <c r="H16" s="172">
        <f t="shared" si="4"/>
        <v>0</v>
      </c>
      <c r="I16" s="172">
        <f t="shared" si="5"/>
        <v>0</v>
      </c>
      <c r="J16" s="111">
        <f>SUM(Personnel[[#This Row],[Year 1]:[Year 5]])</f>
        <v>0</v>
      </c>
      <c r="K16" s="163"/>
      <c r="L16" s="138">
        <f>IF(AND($C$4="Yes",Personnel[[#This Row],[Base Salary]]=Formulas!$F$6),183300,0)</f>
        <v>0</v>
      </c>
      <c r="M16" s="192"/>
      <c r="N16" s="185">
        <f t="shared" si="6"/>
        <v>0</v>
      </c>
      <c r="O16" s="185">
        <f t="shared" si="10"/>
        <v>0</v>
      </c>
      <c r="P16" s="185">
        <f t="shared" si="7"/>
        <v>0</v>
      </c>
      <c r="Q16" s="185">
        <f t="shared" si="8"/>
        <v>0</v>
      </c>
      <c r="R16" s="185">
        <f t="shared" si="9"/>
        <v>0</v>
      </c>
      <c r="S16" s="186">
        <f t="shared" si="0"/>
        <v>0</v>
      </c>
      <c r="T16" s="118"/>
    </row>
    <row r="17" spans="1:20" ht="15.75">
      <c r="A17" s="20"/>
      <c r="B17" s="20"/>
      <c r="C17" s="21"/>
      <c r="D17" s="22"/>
      <c r="E17" s="172">
        <f t="shared" si="1"/>
        <v>0</v>
      </c>
      <c r="F17" s="172">
        <f t="shared" si="2"/>
        <v>0</v>
      </c>
      <c r="G17" s="172">
        <f t="shared" si="3"/>
        <v>0</v>
      </c>
      <c r="H17" s="172">
        <f t="shared" si="4"/>
        <v>0</v>
      </c>
      <c r="I17" s="172">
        <f t="shared" si="5"/>
        <v>0</v>
      </c>
      <c r="J17" s="111">
        <f>SUM(Personnel[[#This Row],[Year 1]:[Year 5]])</f>
        <v>0</v>
      </c>
      <c r="K17" s="164"/>
      <c r="L17" s="139">
        <f>IF(AND($C$4="Yes",Personnel[[#This Row],[Base Salary]]=Formulas!$F$6),183300,0)</f>
        <v>0</v>
      </c>
      <c r="M17" s="193"/>
      <c r="N17" s="185">
        <f t="shared" si="6"/>
        <v>0</v>
      </c>
      <c r="O17" s="185">
        <f t="shared" si="10"/>
        <v>0</v>
      </c>
      <c r="P17" s="185">
        <f t="shared" si="7"/>
        <v>0</v>
      </c>
      <c r="Q17" s="185">
        <f t="shared" si="8"/>
        <v>0</v>
      </c>
      <c r="R17" s="185">
        <f t="shared" si="9"/>
        <v>0</v>
      </c>
      <c r="S17" s="186">
        <f t="shared" si="0"/>
        <v>0</v>
      </c>
      <c r="T17" s="118"/>
    </row>
    <row r="18" spans="1:20" ht="15.75">
      <c r="A18" s="15"/>
      <c r="B18" s="15"/>
      <c r="C18" s="16"/>
      <c r="D18" s="17"/>
      <c r="E18" s="172">
        <f t="shared" si="1"/>
        <v>0</v>
      </c>
      <c r="F18" s="172">
        <f t="shared" si="2"/>
        <v>0</v>
      </c>
      <c r="G18" s="172">
        <f t="shared" si="3"/>
        <v>0</v>
      </c>
      <c r="H18" s="172">
        <f t="shared" si="4"/>
        <v>0</v>
      </c>
      <c r="I18" s="172">
        <f t="shared" si="5"/>
        <v>0</v>
      </c>
      <c r="J18" s="111">
        <f>SUM(Personnel[[#This Row],[Year 1]:[Year 5]])</f>
        <v>0</v>
      </c>
      <c r="K18" s="163"/>
      <c r="L18" s="138">
        <f>IF(AND($C$4="Yes",Personnel[[#This Row],[Base Salary]]=Formulas!$F$6),183300,0)</f>
        <v>0</v>
      </c>
      <c r="M18" s="192"/>
      <c r="N18" s="185">
        <f t="shared" si="6"/>
        <v>0</v>
      </c>
      <c r="O18" s="185">
        <f t="shared" si="10"/>
        <v>0</v>
      </c>
      <c r="P18" s="185">
        <f t="shared" si="7"/>
        <v>0</v>
      </c>
      <c r="Q18" s="185">
        <f t="shared" si="8"/>
        <v>0</v>
      </c>
      <c r="R18" s="185">
        <f t="shared" si="9"/>
        <v>0</v>
      </c>
      <c r="S18" s="186">
        <f t="shared" si="0"/>
        <v>0</v>
      </c>
      <c r="T18" s="118"/>
    </row>
    <row r="19" spans="1:20" ht="15.75">
      <c r="A19" s="20"/>
      <c r="B19" s="20"/>
      <c r="C19" s="21"/>
      <c r="D19" s="22"/>
      <c r="E19" s="172">
        <f t="shared" si="1"/>
        <v>0</v>
      </c>
      <c r="F19" s="172">
        <f t="shared" si="2"/>
        <v>0</v>
      </c>
      <c r="G19" s="172">
        <f t="shared" si="3"/>
        <v>0</v>
      </c>
      <c r="H19" s="172">
        <f t="shared" si="4"/>
        <v>0</v>
      </c>
      <c r="I19" s="172">
        <f t="shared" si="5"/>
        <v>0</v>
      </c>
      <c r="J19" s="111">
        <f>SUM(Personnel[[#This Row],[Year 1]:[Year 5]])</f>
        <v>0</v>
      </c>
      <c r="K19" s="164"/>
      <c r="L19" s="139">
        <f>IF(AND($C$4="Yes",Personnel[[#This Row],[Base Salary]]=Formulas!$F$6),183300,0)</f>
        <v>0</v>
      </c>
      <c r="M19" s="193"/>
      <c r="N19" s="185">
        <f t="shared" si="6"/>
        <v>0</v>
      </c>
      <c r="O19" s="185">
        <f t="shared" si="10"/>
        <v>0</v>
      </c>
      <c r="P19" s="185">
        <f t="shared" si="7"/>
        <v>0</v>
      </c>
      <c r="Q19" s="185">
        <f t="shared" si="8"/>
        <v>0</v>
      </c>
      <c r="R19" s="185">
        <f t="shared" si="9"/>
        <v>0</v>
      </c>
      <c r="S19" s="186">
        <f t="shared" si="0"/>
        <v>0</v>
      </c>
      <c r="T19" s="118"/>
    </row>
    <row r="20" spans="1:20" ht="15.75">
      <c r="A20" s="15"/>
      <c r="B20" s="15"/>
      <c r="C20" s="16"/>
      <c r="D20" s="17"/>
      <c r="E20" s="172">
        <f t="shared" si="1"/>
        <v>0</v>
      </c>
      <c r="F20" s="172">
        <f t="shared" si="2"/>
        <v>0</v>
      </c>
      <c r="G20" s="172">
        <f t="shared" si="3"/>
        <v>0</v>
      </c>
      <c r="H20" s="172">
        <f t="shared" si="4"/>
        <v>0</v>
      </c>
      <c r="I20" s="172">
        <f t="shared" si="5"/>
        <v>0</v>
      </c>
      <c r="J20" s="111">
        <f>SUM(Personnel[[#This Row],[Year 1]:[Year 5]])</f>
        <v>0</v>
      </c>
      <c r="K20" s="163"/>
      <c r="L20" s="138">
        <f>IF(AND($C$4="Yes",Personnel[[#This Row],[Base Salary]]=Formulas!$F$6),183300,0)</f>
        <v>0</v>
      </c>
      <c r="M20" s="192"/>
      <c r="N20" s="185">
        <f t="shared" si="6"/>
        <v>0</v>
      </c>
      <c r="O20" s="185">
        <f t="shared" si="10"/>
        <v>0</v>
      </c>
      <c r="P20" s="185">
        <f t="shared" si="7"/>
        <v>0</v>
      </c>
      <c r="Q20" s="185">
        <f t="shared" si="8"/>
        <v>0</v>
      </c>
      <c r="R20" s="185">
        <f t="shared" si="9"/>
        <v>0</v>
      </c>
      <c r="S20" s="186">
        <f>IF($C$3=5,SUM(N20:R20),IF($C$3=4,SUM(N20:Q20),IF($C$3=3,SUM(N20:P20),IF($C$3=2,SUM(N20:O20),IF($C$3=1,SUM(N20),0)))))</f>
        <v>0</v>
      </c>
      <c r="T20" s="118"/>
    </row>
    <row r="21" spans="1:20" ht="16.5" thickBot="1">
      <c r="A21" s="20"/>
      <c r="B21" s="20"/>
      <c r="C21" s="21"/>
      <c r="D21" s="22"/>
      <c r="E21" s="173">
        <f t="shared" si="1"/>
        <v>0</v>
      </c>
      <c r="F21" s="173">
        <f t="shared" si="2"/>
        <v>0</v>
      </c>
      <c r="G21" s="173">
        <f t="shared" si="3"/>
        <v>0</v>
      </c>
      <c r="H21" s="173">
        <f t="shared" si="4"/>
        <v>0</v>
      </c>
      <c r="I21" s="174">
        <f t="shared" si="5"/>
        <v>0</v>
      </c>
      <c r="J21" s="132">
        <f>SUM(Personnel[[#This Row],[Year 1]:[Year 5]])</f>
        <v>0</v>
      </c>
      <c r="K21" s="164"/>
      <c r="L21" s="139">
        <f>IF(AND($C$4="Yes",Personnel[[#This Row],[Base Salary]]=Formulas!$F$6),183300,0)</f>
        <v>0</v>
      </c>
      <c r="M21" s="193"/>
      <c r="N21" s="187">
        <f t="shared" si="6"/>
        <v>0</v>
      </c>
      <c r="O21" s="187">
        <f t="shared" si="10"/>
        <v>0</v>
      </c>
      <c r="P21" s="187">
        <f t="shared" si="7"/>
        <v>0</v>
      </c>
      <c r="Q21" s="187">
        <f t="shared" si="8"/>
        <v>0</v>
      </c>
      <c r="R21" s="187">
        <f t="shared" si="9"/>
        <v>0</v>
      </c>
      <c r="S21" s="188">
        <f t="shared" si="0"/>
        <v>0</v>
      </c>
      <c r="T21" s="118"/>
    </row>
    <row r="22" spans="1:20" ht="12.75" customHeight="1">
      <c r="A22" s="15"/>
      <c r="B22" s="15"/>
      <c r="C22" s="16"/>
      <c r="D22" s="17"/>
      <c r="E22" s="111">
        <f aca="true" t="shared" si="11" ref="E22:J22">SUM(E12:E21)</f>
        <v>0</v>
      </c>
      <c r="F22" s="86">
        <f t="shared" si="11"/>
        <v>0</v>
      </c>
      <c r="G22" s="86">
        <f t="shared" si="11"/>
        <v>0</v>
      </c>
      <c r="H22" s="86">
        <f t="shared" si="11"/>
        <v>0</v>
      </c>
      <c r="I22" s="86">
        <f t="shared" si="11"/>
        <v>0</v>
      </c>
      <c r="J22" s="131">
        <f t="shared" si="11"/>
        <v>0</v>
      </c>
      <c r="K22" s="134"/>
      <c r="L22" s="135"/>
      <c r="M22" s="194"/>
      <c r="N22" s="189">
        <f>SUM(N12:N21)</f>
        <v>0</v>
      </c>
      <c r="O22" s="189">
        <f>SUM(O12:O21)</f>
        <v>0</v>
      </c>
      <c r="P22" s="189">
        <f>SUM(P12:P21)</f>
        <v>0</v>
      </c>
      <c r="Q22" s="189">
        <f>SUM(Q12:Q21)</f>
        <v>0</v>
      </c>
      <c r="R22" s="189">
        <f>SUM(R12:R21)</f>
        <v>0</v>
      </c>
      <c r="S22" s="190">
        <f>IF($C$3=5,SUM(N22:R22),IF($C$3=4,SUM(N22:Q22),IF($C$3=3,SUM(N22:P22),IF($C$3=2,SUM(N22:O22),IF($C$3=1,SUM(N22),0)))))</f>
        <v>0</v>
      </c>
      <c r="T22" s="118"/>
    </row>
    <row r="23" spans="1:20" ht="14.25" customHeight="1" hidden="1">
      <c r="A23" s="23"/>
      <c r="B23" s="23"/>
      <c r="C23" s="24"/>
      <c r="D23" s="25"/>
      <c r="E23" s="18"/>
      <c r="F23" s="18"/>
      <c r="G23" s="18"/>
      <c r="H23" s="18"/>
      <c r="I23" s="18"/>
      <c r="J23" s="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ht="18.75">
      <c r="A24" s="26" t="s">
        <v>5</v>
      </c>
      <c r="B24" s="27"/>
      <c r="C24" s="28"/>
      <c r="D24" s="29"/>
      <c r="E24" s="11" t="s">
        <v>39</v>
      </c>
      <c r="F24" s="30"/>
      <c r="G24" s="30"/>
      <c r="H24" s="30"/>
      <c r="I24" s="30"/>
      <c r="J24" s="31"/>
      <c r="K24" s="26" t="s">
        <v>5</v>
      </c>
      <c r="L24" s="27"/>
      <c r="M24" s="28"/>
      <c r="N24" s="118"/>
      <c r="O24" s="118"/>
      <c r="P24" s="118"/>
      <c r="Q24" s="118"/>
      <c r="R24" s="118"/>
      <c r="S24" s="118"/>
      <c r="T24" s="118"/>
    </row>
    <row r="25" spans="1:20" ht="19.5" thickBot="1">
      <c r="A25" s="32" t="s">
        <v>0</v>
      </c>
      <c r="B25" s="32" t="s">
        <v>12</v>
      </c>
      <c r="C25" s="33" t="s">
        <v>4</v>
      </c>
      <c r="D25" s="34" t="s">
        <v>25</v>
      </c>
      <c r="E25" s="35" t="s">
        <v>7</v>
      </c>
      <c r="F25" s="36" t="s">
        <v>8</v>
      </c>
      <c r="G25" s="36" t="s">
        <v>9</v>
      </c>
      <c r="H25" s="36" t="s">
        <v>10</v>
      </c>
      <c r="I25" s="36" t="s">
        <v>11</v>
      </c>
      <c r="J25" s="35" t="s">
        <v>21</v>
      </c>
      <c r="K25" s="147" t="s">
        <v>12</v>
      </c>
      <c r="L25" s="147" t="s">
        <v>4</v>
      </c>
      <c r="M25" s="147"/>
      <c r="N25" s="197" t="s">
        <v>7</v>
      </c>
      <c r="O25" s="137" t="s">
        <v>8</v>
      </c>
      <c r="P25" s="137" t="s">
        <v>9</v>
      </c>
      <c r="Q25" s="137" t="s">
        <v>10</v>
      </c>
      <c r="R25" s="137" t="s">
        <v>11</v>
      </c>
      <c r="S25" s="141" t="s">
        <v>21</v>
      </c>
      <c r="T25" s="118"/>
    </row>
    <row r="26" spans="1:20" ht="15">
      <c r="A26" s="88">
        <f>Budget!A12</f>
        <v>0</v>
      </c>
      <c r="B26" s="37"/>
      <c r="C26" s="89" t="str">
        <f>_xlfn.IFERROR(VLOOKUP(Table4[[#This Row],[Classification]],Formulas!$A$2:$C$10,3,FALSE),"")</f>
        <v/>
      </c>
      <c r="D26" s="221"/>
      <c r="E26" s="87" t="str">
        <f>_xlfn.IFERROR($C26*Budget!E12,"")</f>
        <v/>
      </c>
      <c r="F26" s="87" t="str">
        <f>_xlfn.IFERROR($C26*Budget!F12,"")</f>
        <v/>
      </c>
      <c r="G26" s="87" t="str">
        <f>_xlfn.IFERROR($C26*Budget!G12,"")</f>
        <v/>
      </c>
      <c r="H26" s="87" t="str">
        <f>_xlfn.IFERROR($C26*Budget!H12,"")</f>
        <v/>
      </c>
      <c r="I26" s="87" t="str">
        <f>_xlfn.IFERROR($C26*Budget!I12,"")</f>
        <v/>
      </c>
      <c r="J26" s="87">
        <f>SUM(Table4[[#This Row],[Year 1]:[Year 5]])</f>
        <v>0</v>
      </c>
      <c r="K26" s="158">
        <f>Table4[[#This Row],[Classification]]</f>
        <v>0</v>
      </c>
      <c r="L26" s="159" t="str">
        <f>Table4[[#This Row],[ERE Rate]]</f>
        <v/>
      </c>
      <c r="M26" s="142"/>
      <c r="N26" s="198" t="str">
        <f aca="true" t="shared" si="12" ref="N26:N35">_xlfn.IFERROR($L26*N12,"")</f>
        <v/>
      </c>
      <c r="O26" s="195" t="str">
        <f aca="true" t="shared" si="13" ref="O26:R26">_xlfn.IFERROR($L26*O12,"")</f>
        <v/>
      </c>
      <c r="P26" s="195" t="str">
        <f t="shared" si="13"/>
        <v/>
      </c>
      <c r="Q26" s="195" t="str">
        <f t="shared" si="13"/>
        <v/>
      </c>
      <c r="R26" s="195" t="str">
        <f t="shared" si="13"/>
        <v/>
      </c>
      <c r="S26" s="202">
        <f aca="true" t="shared" si="14" ref="S26:S36">IF($C$3=5,SUM(N26:R26),IF($C$3=4,SUM(N26:Q26),IF($C$3=3,SUM(N26:P26),IF($C$3=2,SUM(N26:O26),IF($C$3=1,SUM(N26),0)))))</f>
        <v>0</v>
      </c>
      <c r="T26" s="118"/>
    </row>
    <row r="27" spans="1:20" ht="15">
      <c r="A27" s="90">
        <f>Budget!A13</f>
        <v>0</v>
      </c>
      <c r="B27" s="167"/>
      <c r="C27" s="92" t="str">
        <f>_xlfn.IFERROR(VLOOKUP(Table4[[#This Row],[Classification]],Formulas!$A$2:$C$10,3,FALSE),"")</f>
        <v/>
      </c>
      <c r="D27" s="222"/>
      <c r="E27" s="87" t="str">
        <f>_xlfn.IFERROR($C27*Budget!E13,"")</f>
        <v/>
      </c>
      <c r="F27" s="87" t="str">
        <f>_xlfn.IFERROR($C27*Budget!F13,"")</f>
        <v/>
      </c>
      <c r="G27" s="87" t="str">
        <f>_xlfn.IFERROR($C27*Budget!G13,"")</f>
        <v/>
      </c>
      <c r="H27" s="87" t="str">
        <f>_xlfn.IFERROR($C27*Budget!H13,"")</f>
        <v/>
      </c>
      <c r="I27" s="87" t="str">
        <f>_xlfn.IFERROR($C27*Budget!I13,"")</f>
        <v/>
      </c>
      <c r="J27" s="87">
        <f>SUM(Table4[[#This Row],[Year 1]:[Year 5]])</f>
        <v>0</v>
      </c>
      <c r="K27" s="160">
        <f>Table4[[#This Row],[Classification]]</f>
        <v>0</v>
      </c>
      <c r="L27" s="161" t="str">
        <f>Table4[[#This Row],[ERE Rate]]</f>
        <v/>
      </c>
      <c r="M27" s="143"/>
      <c r="N27" s="198" t="str">
        <f t="shared" si="12"/>
        <v/>
      </c>
      <c r="O27" s="195" t="str">
        <f>_xlfn.IFERROR($L27*O13,"")</f>
        <v/>
      </c>
      <c r="P27" s="195" t="str">
        <f>_xlfn.IFERROR($L27*P13,"")</f>
        <v/>
      </c>
      <c r="Q27" s="195" t="str">
        <f>_xlfn.IFERROR($L27*Q13,"")</f>
        <v/>
      </c>
      <c r="R27" s="195" t="str">
        <f>_xlfn.IFERROR($L27*R13,"")</f>
        <v/>
      </c>
      <c r="S27" s="195">
        <f t="shared" si="14"/>
        <v>0</v>
      </c>
      <c r="T27" s="118"/>
    </row>
    <row r="28" spans="1:20" ht="15">
      <c r="A28" s="88">
        <f>Budget!A14</f>
        <v>0</v>
      </c>
      <c r="B28" s="37"/>
      <c r="C28" s="89" t="str">
        <f>_xlfn.IFERROR(VLOOKUP(Table4[[#This Row],[Classification]],Formulas!$A$2:$C$10,3,FALSE),"")</f>
        <v/>
      </c>
      <c r="D28" s="221"/>
      <c r="E28" s="87" t="str">
        <f>_xlfn.IFERROR($C28*Budget!E14,"")</f>
        <v/>
      </c>
      <c r="F28" s="87" t="str">
        <f>_xlfn.IFERROR($C28*Budget!F14,"")</f>
        <v/>
      </c>
      <c r="G28" s="87" t="str">
        <f>_xlfn.IFERROR($C28*Budget!G14,"")</f>
        <v/>
      </c>
      <c r="H28" s="87" t="str">
        <f>_xlfn.IFERROR($C28*Budget!H14,"")</f>
        <v/>
      </c>
      <c r="I28" s="87" t="str">
        <f>_xlfn.IFERROR($C28*Budget!I14,"")</f>
        <v/>
      </c>
      <c r="J28" s="87">
        <f>SUM(Table4[[#This Row],[Year 1]:[Year 5]])</f>
        <v>0</v>
      </c>
      <c r="K28" s="158">
        <f>Table4[[#This Row],[Classification]]</f>
        <v>0</v>
      </c>
      <c r="L28" s="159" t="str">
        <f>Table4[[#This Row],[ERE Rate]]</f>
        <v/>
      </c>
      <c r="M28" s="142"/>
      <c r="N28" s="198" t="str">
        <f t="shared" si="12"/>
        <v/>
      </c>
      <c r="O28" s="195" t="str">
        <f aca="true" t="shared" si="15" ref="O28:R28">_xlfn.IFERROR($L28*O14,"")</f>
        <v/>
      </c>
      <c r="P28" s="195" t="str">
        <f t="shared" si="15"/>
        <v/>
      </c>
      <c r="Q28" s="195" t="str">
        <f t="shared" si="15"/>
        <v/>
      </c>
      <c r="R28" s="195" t="str">
        <f t="shared" si="15"/>
        <v/>
      </c>
      <c r="S28" s="195">
        <f t="shared" si="14"/>
        <v>0</v>
      </c>
      <c r="T28" s="118"/>
    </row>
    <row r="29" spans="1:20" ht="15">
      <c r="A29" s="91">
        <f>Budget!A15</f>
        <v>0</v>
      </c>
      <c r="B29" s="167"/>
      <c r="C29" s="92" t="str">
        <f>_xlfn.IFERROR(VLOOKUP(Table4[[#This Row],[Classification]],Formulas!$A$2:$C$10,3,FALSE),"")</f>
        <v/>
      </c>
      <c r="D29" s="222"/>
      <c r="E29" s="87" t="str">
        <f>_xlfn.IFERROR($C29*Budget!E15,"")</f>
        <v/>
      </c>
      <c r="F29" s="87" t="str">
        <f>_xlfn.IFERROR($C29*Budget!F15,"")</f>
        <v/>
      </c>
      <c r="G29" s="87" t="str">
        <f>_xlfn.IFERROR($C29*Budget!G15,"")</f>
        <v/>
      </c>
      <c r="H29" s="87" t="str">
        <f>_xlfn.IFERROR($C29*Budget!H15,"")</f>
        <v/>
      </c>
      <c r="I29" s="87" t="str">
        <f>_xlfn.IFERROR($C29*Budget!I15,"")</f>
        <v/>
      </c>
      <c r="J29" s="87">
        <f>SUM(Table4[[#This Row],[Year 1]:[Year 5]])</f>
        <v>0</v>
      </c>
      <c r="K29" s="160">
        <f>Table4[[#This Row],[Classification]]</f>
        <v>0</v>
      </c>
      <c r="L29" s="161" t="str">
        <f>Table4[[#This Row],[ERE Rate]]</f>
        <v/>
      </c>
      <c r="M29" s="143"/>
      <c r="N29" s="198" t="str">
        <f t="shared" si="12"/>
        <v/>
      </c>
      <c r="O29" s="195" t="str">
        <f aca="true" t="shared" si="16" ref="O29:R29">_xlfn.IFERROR($L29*O15,"")</f>
        <v/>
      </c>
      <c r="P29" s="195" t="str">
        <f t="shared" si="16"/>
        <v/>
      </c>
      <c r="Q29" s="195" t="str">
        <f t="shared" si="16"/>
        <v/>
      </c>
      <c r="R29" s="195" t="str">
        <f t="shared" si="16"/>
        <v/>
      </c>
      <c r="S29" s="195">
        <f t="shared" si="14"/>
        <v>0</v>
      </c>
      <c r="T29" s="118"/>
    </row>
    <row r="30" spans="1:20" ht="15">
      <c r="A30" s="88">
        <f>Budget!A16</f>
        <v>0</v>
      </c>
      <c r="B30" s="37"/>
      <c r="C30" s="89" t="str">
        <f>_xlfn.IFERROR(VLOOKUP(Table4[[#This Row],[Classification]],Formulas!$A$2:$C$10,3,FALSE),"")</f>
        <v/>
      </c>
      <c r="D30" s="221"/>
      <c r="E30" s="87" t="str">
        <f>_xlfn.IFERROR($C30*Budget!E16,"")</f>
        <v/>
      </c>
      <c r="F30" s="87" t="str">
        <f>_xlfn.IFERROR($C30*Budget!F16,"")</f>
        <v/>
      </c>
      <c r="G30" s="87" t="str">
        <f>_xlfn.IFERROR($C30*Budget!G16,"")</f>
        <v/>
      </c>
      <c r="H30" s="87" t="str">
        <f>_xlfn.IFERROR($C30*Budget!H16,"")</f>
        <v/>
      </c>
      <c r="I30" s="87" t="str">
        <f>_xlfn.IFERROR($C30*Budget!I16,"")</f>
        <v/>
      </c>
      <c r="J30" s="87">
        <f>SUM(Table4[[#This Row],[Year 1]:[Year 5]])</f>
        <v>0</v>
      </c>
      <c r="K30" s="158">
        <f>Table4[[#This Row],[Classification]]</f>
        <v>0</v>
      </c>
      <c r="L30" s="159" t="str">
        <f>Table4[[#This Row],[ERE Rate]]</f>
        <v/>
      </c>
      <c r="M30" s="142"/>
      <c r="N30" s="198" t="str">
        <f t="shared" si="12"/>
        <v/>
      </c>
      <c r="O30" s="195" t="str">
        <f aca="true" t="shared" si="17" ref="O30:R30">_xlfn.IFERROR($L30*O16,"")</f>
        <v/>
      </c>
      <c r="P30" s="195" t="str">
        <f t="shared" si="17"/>
        <v/>
      </c>
      <c r="Q30" s="195" t="str">
        <f t="shared" si="17"/>
        <v/>
      </c>
      <c r="R30" s="195" t="str">
        <f t="shared" si="17"/>
        <v/>
      </c>
      <c r="S30" s="195">
        <f t="shared" si="14"/>
        <v>0</v>
      </c>
      <c r="T30" s="118"/>
    </row>
    <row r="31" spans="1:20" ht="15">
      <c r="A31" s="91">
        <f>Budget!A17</f>
        <v>0</v>
      </c>
      <c r="B31" s="167"/>
      <c r="C31" s="92" t="str">
        <f>_xlfn.IFERROR(VLOOKUP(Table4[[#This Row],[Classification]],Formulas!$A$2:$C$10,3,FALSE),"")</f>
        <v/>
      </c>
      <c r="D31" s="222"/>
      <c r="E31" s="87" t="str">
        <f>_xlfn.IFERROR($C31*Budget!E17,"")</f>
        <v/>
      </c>
      <c r="F31" s="87" t="str">
        <f>_xlfn.IFERROR($C31*Budget!F17,"")</f>
        <v/>
      </c>
      <c r="G31" s="87" t="str">
        <f>_xlfn.IFERROR($C31*Budget!G17,"")</f>
        <v/>
      </c>
      <c r="H31" s="87" t="str">
        <f>_xlfn.IFERROR($C31*Budget!H17,"")</f>
        <v/>
      </c>
      <c r="I31" s="87" t="str">
        <f>_xlfn.IFERROR($C31*Budget!I17,"")</f>
        <v/>
      </c>
      <c r="J31" s="87">
        <f>SUM(Table4[[#This Row],[Year 1]:[Year 5]])</f>
        <v>0</v>
      </c>
      <c r="K31" s="160">
        <f>Table4[[#This Row],[Classification]]</f>
        <v>0</v>
      </c>
      <c r="L31" s="161" t="str">
        <f>Table4[[#This Row],[ERE Rate]]</f>
        <v/>
      </c>
      <c r="M31" s="143"/>
      <c r="N31" s="198" t="str">
        <f t="shared" si="12"/>
        <v/>
      </c>
      <c r="O31" s="195" t="str">
        <f aca="true" t="shared" si="18" ref="O31:R31">_xlfn.IFERROR($L31*O17,"")</f>
        <v/>
      </c>
      <c r="P31" s="195" t="str">
        <f t="shared" si="18"/>
        <v/>
      </c>
      <c r="Q31" s="195" t="str">
        <f t="shared" si="18"/>
        <v/>
      </c>
      <c r="R31" s="195" t="str">
        <f t="shared" si="18"/>
        <v/>
      </c>
      <c r="S31" s="195">
        <f t="shared" si="14"/>
        <v>0</v>
      </c>
      <c r="T31" s="118"/>
    </row>
    <row r="32" spans="1:20" ht="15">
      <c r="A32" s="88">
        <f>Budget!A18</f>
        <v>0</v>
      </c>
      <c r="B32" s="37"/>
      <c r="C32" s="89" t="str">
        <f>_xlfn.IFERROR(VLOOKUP(Table4[[#This Row],[Classification]],Formulas!$A$2:$C$10,3,FALSE),"")</f>
        <v/>
      </c>
      <c r="D32" s="221"/>
      <c r="E32" s="87" t="str">
        <f>_xlfn.IFERROR($C32*Budget!E18,"")</f>
        <v/>
      </c>
      <c r="F32" s="87" t="str">
        <f>_xlfn.IFERROR($C32*Budget!F18,"")</f>
        <v/>
      </c>
      <c r="G32" s="87" t="str">
        <f>_xlfn.IFERROR($C32*Budget!G18,"")</f>
        <v/>
      </c>
      <c r="H32" s="87" t="str">
        <f>_xlfn.IFERROR($C32*Budget!H18,"")</f>
        <v/>
      </c>
      <c r="I32" s="87" t="str">
        <f>_xlfn.IFERROR($C32*Budget!I18,"")</f>
        <v/>
      </c>
      <c r="J32" s="87">
        <f>SUM(Table4[[#This Row],[Year 1]:[Year 5]])</f>
        <v>0</v>
      </c>
      <c r="K32" s="158">
        <f>Table4[[#This Row],[Classification]]</f>
        <v>0</v>
      </c>
      <c r="L32" s="159" t="str">
        <f>Table4[[#This Row],[ERE Rate]]</f>
        <v/>
      </c>
      <c r="M32" s="142"/>
      <c r="N32" s="198" t="str">
        <f t="shared" si="12"/>
        <v/>
      </c>
      <c r="O32" s="195" t="str">
        <f aca="true" t="shared" si="19" ref="O32:R32">_xlfn.IFERROR($L32*O18,"")</f>
        <v/>
      </c>
      <c r="P32" s="195" t="str">
        <f t="shared" si="19"/>
        <v/>
      </c>
      <c r="Q32" s="195" t="str">
        <f t="shared" si="19"/>
        <v/>
      </c>
      <c r="R32" s="195" t="str">
        <f t="shared" si="19"/>
        <v/>
      </c>
      <c r="S32" s="195">
        <f t="shared" si="14"/>
        <v>0</v>
      </c>
      <c r="T32" s="118"/>
    </row>
    <row r="33" spans="1:20" ht="15">
      <c r="A33" s="93">
        <f>Budget!A19</f>
        <v>0</v>
      </c>
      <c r="B33" s="167"/>
      <c r="C33" s="92" t="str">
        <f>_xlfn.IFERROR(VLOOKUP(Table4[[#This Row],[Classification]],Formulas!$A$2:$C$10,3,FALSE),"")</f>
        <v/>
      </c>
      <c r="D33" s="222"/>
      <c r="E33" s="87" t="str">
        <f>_xlfn.IFERROR($C33*Budget!E19,"")</f>
        <v/>
      </c>
      <c r="F33" s="87" t="str">
        <f>_xlfn.IFERROR($C33*Budget!F19,"")</f>
        <v/>
      </c>
      <c r="G33" s="87" t="str">
        <f>_xlfn.IFERROR($C33*Budget!G19,"")</f>
        <v/>
      </c>
      <c r="H33" s="87" t="str">
        <f>_xlfn.IFERROR($C33*Budget!H19,"")</f>
        <v/>
      </c>
      <c r="I33" s="87" t="str">
        <f>_xlfn.IFERROR($C33*Budget!I19,"")</f>
        <v/>
      </c>
      <c r="J33" s="87">
        <f>SUM(Table4[[#This Row],[Year 1]:[Year 5]])</f>
        <v>0</v>
      </c>
      <c r="K33" s="160">
        <f>Table4[[#This Row],[Classification]]</f>
        <v>0</v>
      </c>
      <c r="L33" s="161" t="str">
        <f>Table4[[#This Row],[ERE Rate]]</f>
        <v/>
      </c>
      <c r="M33" s="143"/>
      <c r="N33" s="198" t="str">
        <f t="shared" si="12"/>
        <v/>
      </c>
      <c r="O33" s="195" t="str">
        <f aca="true" t="shared" si="20" ref="O33:R33">_xlfn.IFERROR($L33*O19,"")</f>
        <v/>
      </c>
      <c r="P33" s="195" t="str">
        <f t="shared" si="20"/>
        <v/>
      </c>
      <c r="Q33" s="195" t="str">
        <f t="shared" si="20"/>
        <v/>
      </c>
      <c r="R33" s="195" t="str">
        <f t="shared" si="20"/>
        <v/>
      </c>
      <c r="S33" s="195">
        <f t="shared" si="14"/>
        <v>0</v>
      </c>
      <c r="T33" s="118"/>
    </row>
    <row r="34" spans="1:20" ht="15">
      <c r="A34" s="88">
        <f>Budget!A20</f>
        <v>0</v>
      </c>
      <c r="B34" s="37"/>
      <c r="C34" s="89" t="str">
        <f>_xlfn.IFERROR(VLOOKUP(Table4[[#This Row],[Classification]],Formulas!$A$2:$C$10,3,FALSE),"")</f>
        <v/>
      </c>
      <c r="D34" s="221"/>
      <c r="E34" s="87" t="str">
        <f>_xlfn.IFERROR($C34*Budget!E20,"")</f>
        <v/>
      </c>
      <c r="F34" s="87" t="str">
        <f>_xlfn.IFERROR($C34*Budget!F19,"")</f>
        <v/>
      </c>
      <c r="G34" s="87" t="str">
        <f>_xlfn.IFERROR($C34*Budget!G19,"")</f>
        <v/>
      </c>
      <c r="H34" s="87" t="str">
        <f>_xlfn.IFERROR($C34*Budget!H19,"")</f>
        <v/>
      </c>
      <c r="I34" s="87" t="str">
        <f>_xlfn.IFERROR($C34*Budget!I19,"")</f>
        <v/>
      </c>
      <c r="J34" s="87">
        <f>SUM(Table4[[#This Row],[Year 1]:[Year 5]])</f>
        <v>0</v>
      </c>
      <c r="K34" s="158">
        <f>Table4[[#This Row],[Classification]]</f>
        <v>0</v>
      </c>
      <c r="L34" s="159" t="str">
        <f>Table4[[#This Row],[ERE Rate]]</f>
        <v/>
      </c>
      <c r="M34" s="142"/>
      <c r="N34" s="198" t="str">
        <f t="shared" si="12"/>
        <v/>
      </c>
      <c r="O34" s="195" t="str">
        <f aca="true" t="shared" si="21" ref="O34:R34">_xlfn.IFERROR($L34*O20,"")</f>
        <v/>
      </c>
      <c r="P34" s="195" t="str">
        <f t="shared" si="21"/>
        <v/>
      </c>
      <c r="Q34" s="195" t="str">
        <f t="shared" si="21"/>
        <v/>
      </c>
      <c r="R34" s="195" t="str">
        <f t="shared" si="21"/>
        <v/>
      </c>
      <c r="S34" s="195">
        <f t="shared" si="14"/>
        <v>0</v>
      </c>
      <c r="T34" s="118"/>
    </row>
    <row r="35" spans="1:20" ht="15.75" thickBot="1">
      <c r="A35" s="91">
        <f>Budget!A21</f>
        <v>0</v>
      </c>
      <c r="B35" s="167"/>
      <c r="C35" s="92" t="str">
        <f>_xlfn.IFERROR(VLOOKUP(Table4[[#This Row],[Classification]],Formulas!$A$2:$C$10,3,FALSE),"")</f>
        <v/>
      </c>
      <c r="D35" s="222"/>
      <c r="E35" s="146" t="str">
        <f>_xlfn.IFERROR($C35*Budget!E21,"")</f>
        <v/>
      </c>
      <c r="F35" s="146" t="str">
        <f>_xlfn.IFERROR($C35*Budget!F20,"")</f>
        <v/>
      </c>
      <c r="G35" s="146" t="str">
        <f>_xlfn.IFERROR($C35*Budget!G20,"")</f>
        <v/>
      </c>
      <c r="H35" s="146" t="str">
        <f>_xlfn.IFERROR($C35*Budget!H20,"")</f>
        <v/>
      </c>
      <c r="I35" s="146" t="str">
        <f>_xlfn.IFERROR($C35*Budget!I20,"")</f>
        <v/>
      </c>
      <c r="J35" s="146">
        <f>SUM(Table4[[#This Row],[Year 1]:[Year 5]])</f>
        <v>0</v>
      </c>
      <c r="K35" s="160">
        <f>Table4[[#This Row],[Classification]]</f>
        <v>0</v>
      </c>
      <c r="L35" s="161" t="str">
        <f>Table4[[#This Row],[ERE Rate]]</f>
        <v/>
      </c>
      <c r="M35" s="143"/>
      <c r="N35" s="199" t="str">
        <f t="shared" si="12"/>
        <v/>
      </c>
      <c r="O35" s="196" t="str">
        <f aca="true" t="shared" si="22" ref="O35:R35">_xlfn.IFERROR($L35*O21,"")</f>
        <v/>
      </c>
      <c r="P35" s="196" t="str">
        <f t="shared" si="22"/>
        <v/>
      </c>
      <c r="Q35" s="196" t="str">
        <f t="shared" si="22"/>
        <v/>
      </c>
      <c r="R35" s="196" t="str">
        <f t="shared" si="22"/>
        <v/>
      </c>
      <c r="S35" s="196">
        <f t="shared" si="14"/>
        <v>0</v>
      </c>
      <c r="T35" s="118"/>
    </row>
    <row r="36" spans="1:20" ht="15.75">
      <c r="A36" s="39"/>
      <c r="B36" s="37"/>
      <c r="C36" s="38"/>
      <c r="D36" s="221"/>
      <c r="E36" s="144">
        <f>SUM(E26:E35)</f>
        <v>0</v>
      </c>
      <c r="F36" s="145">
        <f>SUM(F26:F35)</f>
        <v>0</v>
      </c>
      <c r="G36" s="144">
        <f>SUM(G26:G35)</f>
        <v>0</v>
      </c>
      <c r="H36" s="144">
        <f>SUM(H26:H35)</f>
        <v>0</v>
      </c>
      <c r="I36" s="144">
        <f>SUM(I26:I35)</f>
        <v>0</v>
      </c>
      <c r="J36" s="145">
        <f>SUM(Table4[[#This Row],[Year 1]:[Year 5]])</f>
        <v>0</v>
      </c>
      <c r="K36" s="158"/>
      <c r="L36" s="162"/>
      <c r="M36" s="142"/>
      <c r="N36" s="200">
        <f>SUM(N26:N35)</f>
        <v>0</v>
      </c>
      <c r="O36" s="201">
        <f>SUM(O26:O35)</f>
        <v>0</v>
      </c>
      <c r="P36" s="201">
        <f>SUM(P26:P35)</f>
        <v>0</v>
      </c>
      <c r="Q36" s="201">
        <f>SUM(Q26:Q35)</f>
        <v>0</v>
      </c>
      <c r="R36" s="201">
        <f>SUM(R26:R35)</f>
        <v>0</v>
      </c>
      <c r="S36" s="201">
        <f t="shared" si="14"/>
        <v>0</v>
      </c>
      <c r="T36" s="118"/>
    </row>
    <row r="37" spans="1:10" ht="16.5" customHeight="1" hidden="1">
      <c r="A37" s="40"/>
      <c r="B37" s="40"/>
      <c r="C37" s="40"/>
      <c r="D37" s="40"/>
      <c r="E37" s="40"/>
      <c r="F37" s="40"/>
      <c r="G37" s="40"/>
      <c r="H37" s="6"/>
      <c r="I37" s="6"/>
      <c r="J37" s="6"/>
    </row>
    <row r="38" spans="1:13" ht="18.75">
      <c r="A38" s="41" t="s">
        <v>26</v>
      </c>
      <c r="B38" s="42"/>
      <c r="C38" s="42"/>
      <c r="D38" s="42"/>
      <c r="E38" s="11" t="s">
        <v>39</v>
      </c>
      <c r="F38" s="43"/>
      <c r="G38" s="43"/>
      <c r="H38" s="6"/>
      <c r="I38" s="6"/>
      <c r="J38" s="6"/>
      <c r="K38" s="41" t="s">
        <v>26</v>
      </c>
      <c r="L38" s="42"/>
      <c r="M38" s="42"/>
    </row>
    <row r="39" spans="1:19" ht="19.5" thickBot="1">
      <c r="A39" s="42"/>
      <c r="B39" s="42"/>
      <c r="C39" s="42"/>
      <c r="D39" s="42"/>
      <c r="E39" s="168" t="s">
        <v>7</v>
      </c>
      <c r="F39" s="45" t="s">
        <v>8</v>
      </c>
      <c r="G39" s="45" t="s">
        <v>9</v>
      </c>
      <c r="H39" s="45" t="s">
        <v>10</v>
      </c>
      <c r="I39" s="45" t="s">
        <v>11</v>
      </c>
      <c r="J39" s="46" t="s">
        <v>21</v>
      </c>
      <c r="K39" s="42"/>
      <c r="L39" s="42"/>
      <c r="M39" s="42"/>
      <c r="N39" s="168" t="s">
        <v>7</v>
      </c>
      <c r="O39" s="45" t="s">
        <v>8</v>
      </c>
      <c r="P39" s="45" t="s">
        <v>9</v>
      </c>
      <c r="Q39" s="45" t="s">
        <v>10</v>
      </c>
      <c r="R39" s="45" t="s">
        <v>11</v>
      </c>
      <c r="S39" s="46" t="s">
        <v>21</v>
      </c>
    </row>
    <row r="40" spans="1:19" ht="15">
      <c r="A40" s="223"/>
      <c r="B40" s="224"/>
      <c r="C40" s="224"/>
      <c r="D40" s="224"/>
      <c r="E40" s="169"/>
      <c r="F40" s="170"/>
      <c r="G40" s="170"/>
      <c r="H40" s="170"/>
      <c r="I40" s="170"/>
      <c r="J40" s="171">
        <f>IF($C$3=5,SUM(E40:I40),IF($C$3=4,SUM(E40:H40),IF($C$3=3,SUM(E40:G40),IF($C$3=2,SUM(E40:F40),IF($C$3=1,SUM(E40),0)))))</f>
        <v>0</v>
      </c>
      <c r="K40" s="47"/>
      <c r="L40" s="48"/>
      <c r="M40" s="49"/>
      <c r="N40" s="169"/>
      <c r="O40" s="169"/>
      <c r="P40" s="169"/>
      <c r="Q40" s="169"/>
      <c r="R40" s="169"/>
      <c r="S40" s="171">
        <f aca="true" t="shared" si="23" ref="S40:S49">IF($C$3=5,SUM(N40:R40),IF($C$3=4,SUM(N40:Q40),IF($C$3=3,SUM(N40:P40),IF($C$3=2,SUM(N40:O40),IF($C$3=1,SUM(N40),0)))))</f>
        <v>0</v>
      </c>
    </row>
    <row r="41" spans="1:19" ht="15">
      <c r="A41" s="50"/>
      <c r="B41" s="225"/>
      <c r="C41" s="225"/>
      <c r="D41" s="225"/>
      <c r="E41" s="169"/>
      <c r="F41" s="170"/>
      <c r="G41" s="170"/>
      <c r="H41" s="170"/>
      <c r="I41" s="170"/>
      <c r="J41" s="171">
        <f>IF($C$3=5,SUM(E41:I41),IF($C$3=4,SUM(E41:H41),IF($C$3=3,SUM(E41:G41),IF($C$3=2,SUM(E41:F41),IF($C$3=1,SUM(E41),0)))))</f>
        <v>0</v>
      </c>
      <c r="K41" s="50"/>
      <c r="L41" s="51"/>
      <c r="M41" s="52"/>
      <c r="N41" s="169"/>
      <c r="O41" s="169"/>
      <c r="P41" s="169"/>
      <c r="Q41" s="169"/>
      <c r="R41" s="169"/>
      <c r="S41" s="171">
        <f t="shared" si="23"/>
        <v>0</v>
      </c>
    </row>
    <row r="42" spans="1:19" ht="15">
      <c r="A42" s="223"/>
      <c r="B42" s="224"/>
      <c r="C42" s="224"/>
      <c r="D42" s="224"/>
      <c r="E42" s="169"/>
      <c r="F42" s="170"/>
      <c r="G42" s="170"/>
      <c r="H42" s="170"/>
      <c r="I42" s="170"/>
      <c r="J42" s="171">
        <f>IF($C$3=5,SUM(E42:I42),IF($C$3=4,SUM(E42:H42),IF($C$3=3,SUM(E42:G42),IF($C$3=2,SUM(E42:F42),IF($C$3=1,SUM(E42),0)))))</f>
        <v>0</v>
      </c>
      <c r="K42" s="47"/>
      <c r="L42" s="48"/>
      <c r="M42" s="49"/>
      <c r="N42" s="169"/>
      <c r="O42" s="169"/>
      <c r="P42" s="169"/>
      <c r="Q42" s="169"/>
      <c r="R42" s="169"/>
      <c r="S42" s="171">
        <f t="shared" si="23"/>
        <v>0</v>
      </c>
    </row>
    <row r="43" spans="1:19" ht="15">
      <c r="A43" s="50"/>
      <c r="B43" s="225"/>
      <c r="C43" s="225"/>
      <c r="D43" s="225"/>
      <c r="E43" s="169"/>
      <c r="F43" s="170"/>
      <c r="G43" s="170"/>
      <c r="H43" s="170"/>
      <c r="I43" s="170"/>
      <c r="J43" s="171">
        <f>IF($C$3=5,SUM(E43:I43),IF($C$3=4,SUM(E43:H43),IF($C$3=3,SUM(E43:G43),IF($C$3=2,SUM(E43:F43),IF($C$3=1,SUM(E43),0)))))</f>
        <v>0</v>
      </c>
      <c r="K43" s="54"/>
      <c r="L43" s="51"/>
      <c r="M43" s="52"/>
      <c r="N43" s="169"/>
      <c r="O43" s="169"/>
      <c r="P43" s="169"/>
      <c r="Q43" s="169"/>
      <c r="R43" s="169"/>
      <c r="S43" s="171">
        <f t="shared" si="23"/>
        <v>0</v>
      </c>
    </row>
    <row r="44" spans="1:19" ht="15">
      <c r="A44" s="223"/>
      <c r="B44" s="224"/>
      <c r="C44" s="224"/>
      <c r="D44" s="224"/>
      <c r="E44" s="169"/>
      <c r="F44" s="170"/>
      <c r="G44" s="170"/>
      <c r="H44" s="170"/>
      <c r="I44" s="170"/>
      <c r="J44" s="171">
        <f aca="true" t="shared" si="24" ref="J44:J49">IF($C$3=5,SUM(E44:I44),IF($C$3=4,SUM(E44:H44),IF($C$3=3,SUM(E44:G44),IF($C$3=2,SUM(E44:F44),IF($C$3=1,SUM(E44),0)))))</f>
        <v>0</v>
      </c>
      <c r="K44" s="47"/>
      <c r="L44" s="48"/>
      <c r="M44" s="49"/>
      <c r="N44" s="169"/>
      <c r="O44" s="169"/>
      <c r="P44" s="169"/>
      <c r="Q44" s="169"/>
      <c r="R44" s="169"/>
      <c r="S44" s="171">
        <f t="shared" si="23"/>
        <v>0</v>
      </c>
    </row>
    <row r="45" spans="1:19" ht="15">
      <c r="A45" s="50"/>
      <c r="B45" s="225"/>
      <c r="C45" s="225"/>
      <c r="D45" s="225"/>
      <c r="E45" s="169"/>
      <c r="F45" s="170"/>
      <c r="G45" s="170"/>
      <c r="H45" s="170"/>
      <c r="I45" s="170"/>
      <c r="J45" s="171">
        <f t="shared" si="24"/>
        <v>0</v>
      </c>
      <c r="K45" s="54"/>
      <c r="L45" s="51"/>
      <c r="M45" s="52"/>
      <c r="N45" s="169"/>
      <c r="O45" s="169"/>
      <c r="P45" s="169"/>
      <c r="Q45" s="169"/>
      <c r="R45" s="169"/>
      <c r="S45" s="171">
        <f t="shared" si="23"/>
        <v>0</v>
      </c>
    </row>
    <row r="46" spans="1:19" ht="15">
      <c r="A46" s="223"/>
      <c r="B46" s="224"/>
      <c r="C46" s="224"/>
      <c r="D46" s="224"/>
      <c r="E46" s="169"/>
      <c r="F46" s="170"/>
      <c r="G46" s="170"/>
      <c r="H46" s="170"/>
      <c r="I46" s="170"/>
      <c r="J46" s="171">
        <f t="shared" si="24"/>
        <v>0</v>
      </c>
      <c r="K46" s="47"/>
      <c r="L46" s="48"/>
      <c r="M46" s="49"/>
      <c r="N46" s="169"/>
      <c r="O46" s="169"/>
      <c r="P46" s="169"/>
      <c r="Q46" s="169"/>
      <c r="R46" s="169"/>
      <c r="S46" s="171">
        <f t="shared" si="23"/>
        <v>0</v>
      </c>
    </row>
    <row r="47" spans="1:19" ht="15">
      <c r="A47" s="50"/>
      <c r="B47" s="225"/>
      <c r="C47" s="225"/>
      <c r="D47" s="225"/>
      <c r="E47" s="169"/>
      <c r="F47" s="170"/>
      <c r="G47" s="170"/>
      <c r="H47" s="170"/>
      <c r="I47" s="170"/>
      <c r="J47" s="171">
        <f t="shared" si="24"/>
        <v>0</v>
      </c>
      <c r="K47" s="54"/>
      <c r="L47" s="51"/>
      <c r="M47" s="52"/>
      <c r="N47" s="169"/>
      <c r="O47" s="169"/>
      <c r="P47" s="169"/>
      <c r="Q47" s="169"/>
      <c r="R47" s="169"/>
      <c r="S47" s="171">
        <f t="shared" si="23"/>
        <v>0</v>
      </c>
    </row>
    <row r="48" spans="1:19" ht="15.75" thickBot="1">
      <c r="A48" s="223"/>
      <c r="B48" s="224"/>
      <c r="C48" s="224"/>
      <c r="D48" s="224"/>
      <c r="E48" s="176"/>
      <c r="F48" s="177"/>
      <c r="G48" s="177"/>
      <c r="H48" s="177"/>
      <c r="I48" s="177"/>
      <c r="J48" s="178">
        <f t="shared" si="24"/>
        <v>0</v>
      </c>
      <c r="K48" s="47"/>
      <c r="L48" s="48"/>
      <c r="M48" s="49"/>
      <c r="N48" s="176"/>
      <c r="O48" s="177"/>
      <c r="P48" s="177"/>
      <c r="Q48" s="177"/>
      <c r="R48" s="177"/>
      <c r="S48" s="178">
        <f t="shared" si="23"/>
        <v>0</v>
      </c>
    </row>
    <row r="49" spans="1:19" ht="14.25" customHeight="1">
      <c r="A49" s="55"/>
      <c r="B49" s="56"/>
      <c r="C49" s="57"/>
      <c r="D49" s="58"/>
      <c r="E49" s="179">
        <f>SUM(E40:E48)</f>
        <v>0</v>
      </c>
      <c r="F49" s="179">
        <f aca="true" t="shared" si="25" ref="F49:I49">SUM(F40:F48)</f>
        <v>0</v>
      </c>
      <c r="G49" s="179">
        <f t="shared" si="25"/>
        <v>0</v>
      </c>
      <c r="H49" s="179">
        <f t="shared" si="25"/>
        <v>0</v>
      </c>
      <c r="I49" s="179">
        <f t="shared" si="25"/>
        <v>0</v>
      </c>
      <c r="J49" s="204">
        <f t="shared" si="24"/>
        <v>0</v>
      </c>
      <c r="K49" s="55"/>
      <c r="L49" s="56"/>
      <c r="M49" s="57"/>
      <c r="N49" s="179">
        <f>SUM(N40:N48)</f>
        <v>0</v>
      </c>
      <c r="O49" s="180">
        <f aca="true" t="shared" si="26" ref="O49:R49">SUM(O40:O48)</f>
        <v>0</v>
      </c>
      <c r="P49" s="180">
        <f t="shared" si="26"/>
        <v>0</v>
      </c>
      <c r="Q49" s="180">
        <f t="shared" si="26"/>
        <v>0</v>
      </c>
      <c r="R49" s="180">
        <f t="shared" si="26"/>
        <v>0</v>
      </c>
      <c r="S49" s="203">
        <f t="shared" si="23"/>
        <v>0</v>
      </c>
    </row>
    <row r="50" spans="1:10" ht="15" hidden="1">
      <c r="A50" s="6"/>
      <c r="B50" s="59"/>
      <c r="C50" s="59"/>
      <c r="D50" s="59"/>
      <c r="E50" s="59"/>
      <c r="F50" s="59"/>
      <c r="G50" s="59"/>
      <c r="H50" s="6"/>
      <c r="I50" s="6"/>
      <c r="J50" s="6"/>
    </row>
    <row r="51" spans="1:13" ht="18.75">
      <c r="A51" s="60" t="s">
        <v>22</v>
      </c>
      <c r="B51" s="61"/>
      <c r="C51" s="61"/>
      <c r="D51" s="61"/>
      <c r="E51" s="11" t="s">
        <v>39</v>
      </c>
      <c r="F51" s="62"/>
      <c r="G51" s="62"/>
      <c r="K51" s="60" t="s">
        <v>22</v>
      </c>
      <c r="L51" s="61"/>
      <c r="M51" s="61"/>
    </row>
    <row r="52" spans="1:19" ht="19.5" thickBot="1">
      <c r="A52" s="63" t="s">
        <v>32</v>
      </c>
      <c r="B52" s="42"/>
      <c r="C52" s="42"/>
      <c r="D52" s="42"/>
      <c r="E52" s="168" t="s">
        <v>7</v>
      </c>
      <c r="F52" s="45" t="s">
        <v>8</v>
      </c>
      <c r="G52" s="45" t="s">
        <v>9</v>
      </c>
      <c r="H52" s="45" t="s">
        <v>10</v>
      </c>
      <c r="I52" s="45" t="s">
        <v>11</v>
      </c>
      <c r="J52" s="46" t="s">
        <v>21</v>
      </c>
      <c r="K52" s="63" t="s">
        <v>32</v>
      </c>
      <c r="L52" s="42"/>
      <c r="M52" s="42"/>
      <c r="N52" s="168" t="s">
        <v>7</v>
      </c>
      <c r="O52" s="45" t="s">
        <v>8</v>
      </c>
      <c r="P52" s="45" t="s">
        <v>9</v>
      </c>
      <c r="Q52" s="45" t="s">
        <v>10</v>
      </c>
      <c r="R52" s="45" t="s">
        <v>11</v>
      </c>
      <c r="S52" s="46" t="s">
        <v>21</v>
      </c>
    </row>
    <row r="53" spans="1:19" ht="15">
      <c r="A53" s="47"/>
      <c r="B53" s="48"/>
      <c r="C53" s="224"/>
      <c r="D53" s="224"/>
      <c r="E53" s="169"/>
      <c r="F53" s="169"/>
      <c r="G53" s="169"/>
      <c r="H53" s="169"/>
      <c r="I53" s="169"/>
      <c r="J53" s="171">
        <f aca="true" t="shared" si="27" ref="J53:J72">IF($C$3=5,SUM(E53:I53),IF($C$3=4,SUM(E53:H53),IF($C$3=3,SUM(E53:G53),IF($C$3=2,SUM(E53:F53),IF($C$3=1,SUM(E53),0)))))</f>
        <v>0</v>
      </c>
      <c r="K53" s="47"/>
      <c r="L53" s="48"/>
      <c r="M53" s="49"/>
      <c r="N53" s="169"/>
      <c r="O53" s="169"/>
      <c r="P53" s="169"/>
      <c r="Q53" s="169"/>
      <c r="R53" s="169"/>
      <c r="S53" s="171">
        <f aca="true" t="shared" si="28" ref="S53:S72">IF($C$3=5,SUM(N53:R53),IF($C$3=4,SUM(N53:Q53),IF($C$3=3,SUM(N53:P53),IF($C$3=2,SUM(N53:O53),IF($C$3=1,SUM(N53),0)))))</f>
        <v>0</v>
      </c>
    </row>
    <row r="54" spans="1:19" ht="15">
      <c r="A54" s="50"/>
      <c r="B54" s="51"/>
      <c r="C54" s="225"/>
      <c r="D54" s="225"/>
      <c r="E54" s="169"/>
      <c r="F54" s="169"/>
      <c r="G54" s="169"/>
      <c r="H54" s="169"/>
      <c r="I54" s="169"/>
      <c r="J54" s="171">
        <f t="shared" si="27"/>
        <v>0</v>
      </c>
      <c r="K54" s="50"/>
      <c r="L54" s="51"/>
      <c r="M54" s="52"/>
      <c r="N54" s="169"/>
      <c r="O54" s="169"/>
      <c r="P54" s="169"/>
      <c r="Q54" s="169"/>
      <c r="R54" s="169"/>
      <c r="S54" s="171">
        <f t="shared" si="28"/>
        <v>0</v>
      </c>
    </row>
    <row r="55" spans="1:19" ht="15">
      <c r="A55" s="47"/>
      <c r="B55" s="48"/>
      <c r="C55" s="224"/>
      <c r="D55" s="224"/>
      <c r="E55" s="169"/>
      <c r="F55" s="169"/>
      <c r="G55" s="169"/>
      <c r="H55" s="169"/>
      <c r="I55" s="169"/>
      <c r="J55" s="171">
        <f t="shared" si="27"/>
        <v>0</v>
      </c>
      <c r="K55" s="47"/>
      <c r="L55" s="48"/>
      <c r="M55" s="49"/>
      <c r="N55" s="169"/>
      <c r="O55" s="169"/>
      <c r="P55" s="169"/>
      <c r="Q55" s="169"/>
      <c r="R55" s="169"/>
      <c r="S55" s="171">
        <f t="shared" si="28"/>
        <v>0</v>
      </c>
    </row>
    <row r="56" spans="1:19" ht="15">
      <c r="A56" s="54"/>
      <c r="B56" s="51"/>
      <c r="C56" s="225"/>
      <c r="D56" s="225"/>
      <c r="E56" s="169"/>
      <c r="F56" s="169"/>
      <c r="G56" s="169"/>
      <c r="H56" s="169"/>
      <c r="I56" s="169"/>
      <c r="J56" s="171">
        <f t="shared" si="27"/>
        <v>0</v>
      </c>
      <c r="K56" s="54"/>
      <c r="L56" s="51"/>
      <c r="M56" s="52"/>
      <c r="N56" s="169"/>
      <c r="O56" s="169"/>
      <c r="P56" s="169"/>
      <c r="Q56" s="169"/>
      <c r="R56" s="169"/>
      <c r="S56" s="171">
        <f t="shared" si="28"/>
        <v>0</v>
      </c>
    </row>
    <row r="57" spans="1:19" ht="15">
      <c r="A57" s="47"/>
      <c r="B57" s="48"/>
      <c r="C57" s="224"/>
      <c r="D57" s="224"/>
      <c r="E57" s="169"/>
      <c r="F57" s="169"/>
      <c r="G57" s="169"/>
      <c r="H57" s="169"/>
      <c r="I57" s="169"/>
      <c r="J57" s="171">
        <f t="shared" si="27"/>
        <v>0</v>
      </c>
      <c r="K57" s="47"/>
      <c r="L57" s="48"/>
      <c r="M57" s="49"/>
      <c r="N57" s="169"/>
      <c r="O57" s="169"/>
      <c r="P57" s="169"/>
      <c r="Q57" s="169"/>
      <c r="R57" s="169"/>
      <c r="S57" s="171">
        <f t="shared" si="28"/>
        <v>0</v>
      </c>
    </row>
    <row r="58" spans="1:19" ht="15">
      <c r="A58" s="54"/>
      <c r="B58" s="51"/>
      <c r="C58" s="225"/>
      <c r="D58" s="225"/>
      <c r="E58" s="169"/>
      <c r="F58" s="169"/>
      <c r="G58" s="169"/>
      <c r="H58" s="169"/>
      <c r="I58" s="169"/>
      <c r="J58" s="171">
        <f t="shared" si="27"/>
        <v>0</v>
      </c>
      <c r="K58" s="54"/>
      <c r="L58" s="51"/>
      <c r="M58" s="52"/>
      <c r="N58" s="169"/>
      <c r="O58" s="169"/>
      <c r="P58" s="169"/>
      <c r="Q58" s="169"/>
      <c r="R58" s="169"/>
      <c r="S58" s="171">
        <f t="shared" si="28"/>
        <v>0</v>
      </c>
    </row>
    <row r="59" spans="1:19" ht="15">
      <c r="A59" s="47"/>
      <c r="B59" s="48"/>
      <c r="C59" s="224"/>
      <c r="D59" s="224"/>
      <c r="E59" s="169"/>
      <c r="F59" s="169"/>
      <c r="G59" s="169"/>
      <c r="H59" s="169"/>
      <c r="I59" s="169"/>
      <c r="J59" s="171">
        <f t="shared" si="27"/>
        <v>0</v>
      </c>
      <c r="K59" s="47"/>
      <c r="L59" s="48"/>
      <c r="M59" s="49"/>
      <c r="N59" s="169"/>
      <c r="O59" s="169"/>
      <c r="P59" s="169"/>
      <c r="Q59" s="169"/>
      <c r="R59" s="169"/>
      <c r="S59" s="171">
        <f t="shared" si="28"/>
        <v>0</v>
      </c>
    </row>
    <row r="60" spans="1:19" ht="15">
      <c r="A60" s="54"/>
      <c r="B60" s="51"/>
      <c r="C60" s="225"/>
      <c r="D60" s="225"/>
      <c r="E60" s="169"/>
      <c r="F60" s="169"/>
      <c r="G60" s="169"/>
      <c r="H60" s="169"/>
      <c r="I60" s="169"/>
      <c r="J60" s="171">
        <f t="shared" si="27"/>
        <v>0</v>
      </c>
      <c r="K60" s="54"/>
      <c r="L60" s="51"/>
      <c r="M60" s="52"/>
      <c r="N60" s="169"/>
      <c r="O60" s="169"/>
      <c r="P60" s="169"/>
      <c r="Q60" s="169"/>
      <c r="R60" s="169"/>
      <c r="S60" s="171">
        <f t="shared" si="28"/>
        <v>0</v>
      </c>
    </row>
    <row r="61" spans="1:19" ht="15.75" thickBot="1">
      <c r="A61" s="47"/>
      <c r="B61" s="48"/>
      <c r="C61" s="224"/>
      <c r="D61" s="224"/>
      <c r="E61" s="176"/>
      <c r="F61" s="176"/>
      <c r="G61" s="176"/>
      <c r="H61" s="176"/>
      <c r="I61" s="176"/>
      <c r="J61" s="178">
        <f t="shared" si="27"/>
        <v>0</v>
      </c>
      <c r="K61" s="47"/>
      <c r="L61" s="48"/>
      <c r="M61" s="49"/>
      <c r="N61" s="176"/>
      <c r="O61" s="177"/>
      <c r="P61" s="177"/>
      <c r="Q61" s="177"/>
      <c r="R61" s="177"/>
      <c r="S61" s="178">
        <f t="shared" si="28"/>
        <v>0</v>
      </c>
    </row>
    <row r="62" spans="1:19" ht="19.5" thickBot="1">
      <c r="A62" s="64" t="s">
        <v>33</v>
      </c>
      <c r="B62" s="65"/>
      <c r="C62" s="65"/>
      <c r="D62" s="65"/>
      <c r="E62" s="168"/>
      <c r="F62" s="45"/>
      <c r="G62" s="45"/>
      <c r="H62" s="45"/>
      <c r="I62" s="45"/>
      <c r="J62" s="46"/>
      <c r="K62" s="64" t="s">
        <v>33</v>
      </c>
      <c r="L62" s="65"/>
      <c r="M62" s="65"/>
      <c r="N62" s="168"/>
      <c r="O62" s="45"/>
      <c r="P62" s="45"/>
      <c r="Q62" s="45"/>
      <c r="R62" s="45"/>
      <c r="S62" s="46"/>
    </row>
    <row r="63" spans="1:19" ht="15">
      <c r="A63" s="47"/>
      <c r="B63" s="48"/>
      <c r="C63" s="224"/>
      <c r="D63" s="224"/>
      <c r="E63" s="169"/>
      <c r="F63" s="169"/>
      <c r="G63" s="169"/>
      <c r="H63" s="169"/>
      <c r="I63" s="169"/>
      <c r="J63" s="171">
        <f t="shared" si="27"/>
        <v>0</v>
      </c>
      <c r="K63" s="47"/>
      <c r="L63" s="48"/>
      <c r="M63" s="49"/>
      <c r="N63" s="169"/>
      <c r="O63" s="169"/>
      <c r="P63" s="169"/>
      <c r="Q63" s="169"/>
      <c r="R63" s="169"/>
      <c r="S63" s="171">
        <f t="shared" si="28"/>
        <v>0</v>
      </c>
    </row>
    <row r="64" spans="1:19" ht="15">
      <c r="A64" s="50"/>
      <c r="B64" s="51"/>
      <c r="C64" s="225"/>
      <c r="D64" s="225"/>
      <c r="E64" s="169"/>
      <c r="F64" s="169"/>
      <c r="G64" s="169"/>
      <c r="H64" s="169"/>
      <c r="I64" s="169"/>
      <c r="J64" s="171">
        <f t="shared" si="27"/>
        <v>0</v>
      </c>
      <c r="K64" s="50"/>
      <c r="L64" s="51"/>
      <c r="M64" s="52"/>
      <c r="N64" s="169"/>
      <c r="O64" s="169"/>
      <c r="P64" s="169"/>
      <c r="Q64" s="169"/>
      <c r="R64" s="169"/>
      <c r="S64" s="171">
        <f t="shared" si="28"/>
        <v>0</v>
      </c>
    </row>
    <row r="65" spans="1:19" ht="15">
      <c r="A65" s="47"/>
      <c r="B65" s="48"/>
      <c r="C65" s="224"/>
      <c r="D65" s="224"/>
      <c r="E65" s="169"/>
      <c r="F65" s="169"/>
      <c r="G65" s="169"/>
      <c r="H65" s="169"/>
      <c r="I65" s="169"/>
      <c r="J65" s="171">
        <f t="shared" si="27"/>
        <v>0</v>
      </c>
      <c r="K65" s="47"/>
      <c r="L65" s="48"/>
      <c r="M65" s="49"/>
      <c r="N65" s="169"/>
      <c r="O65" s="169"/>
      <c r="P65" s="169"/>
      <c r="Q65" s="169"/>
      <c r="R65" s="169"/>
      <c r="S65" s="171">
        <f t="shared" si="28"/>
        <v>0</v>
      </c>
    </row>
    <row r="66" spans="1:19" ht="15">
      <c r="A66" s="54"/>
      <c r="B66" s="51"/>
      <c r="C66" s="225"/>
      <c r="D66" s="225"/>
      <c r="E66" s="169"/>
      <c r="F66" s="169"/>
      <c r="G66" s="169"/>
      <c r="H66" s="169"/>
      <c r="I66" s="169"/>
      <c r="J66" s="171">
        <f t="shared" si="27"/>
        <v>0</v>
      </c>
      <c r="K66" s="54"/>
      <c r="L66" s="51"/>
      <c r="M66" s="52"/>
      <c r="N66" s="169"/>
      <c r="O66" s="169"/>
      <c r="P66" s="169"/>
      <c r="Q66" s="169"/>
      <c r="R66" s="169"/>
      <c r="S66" s="171">
        <f t="shared" si="28"/>
        <v>0</v>
      </c>
    </row>
    <row r="67" spans="1:19" s="98" customFormat="1" ht="18.75">
      <c r="A67" s="47"/>
      <c r="B67" s="48"/>
      <c r="C67" s="224"/>
      <c r="D67" s="224"/>
      <c r="E67" s="169"/>
      <c r="F67" s="169"/>
      <c r="G67" s="169"/>
      <c r="H67" s="169"/>
      <c r="I67" s="169"/>
      <c r="J67" s="171">
        <f t="shared" si="27"/>
        <v>0</v>
      </c>
      <c r="K67" s="47"/>
      <c r="L67" s="48"/>
      <c r="M67" s="49"/>
      <c r="N67" s="169"/>
      <c r="O67" s="169"/>
      <c r="P67" s="169"/>
      <c r="Q67" s="169"/>
      <c r="R67" s="169"/>
      <c r="S67" s="171">
        <f t="shared" si="28"/>
        <v>0</v>
      </c>
    </row>
    <row r="68" spans="1:19" ht="15">
      <c r="A68" s="54"/>
      <c r="B68" s="51"/>
      <c r="C68" s="225"/>
      <c r="D68" s="225"/>
      <c r="E68" s="169"/>
      <c r="F68" s="169"/>
      <c r="G68" s="169"/>
      <c r="H68" s="169"/>
      <c r="I68" s="169"/>
      <c r="J68" s="171">
        <f t="shared" si="27"/>
        <v>0</v>
      </c>
      <c r="K68" s="54"/>
      <c r="L68" s="51"/>
      <c r="M68" s="52"/>
      <c r="N68" s="169"/>
      <c r="O68" s="169"/>
      <c r="P68" s="169"/>
      <c r="Q68" s="169"/>
      <c r="R68" s="169"/>
      <c r="S68" s="171">
        <f t="shared" si="28"/>
        <v>0</v>
      </c>
    </row>
    <row r="69" spans="1:19" ht="15">
      <c r="A69" s="47"/>
      <c r="B69" s="48"/>
      <c r="C69" s="224"/>
      <c r="D69" s="224"/>
      <c r="E69" s="169"/>
      <c r="F69" s="169"/>
      <c r="G69" s="169"/>
      <c r="H69" s="169"/>
      <c r="I69" s="169"/>
      <c r="J69" s="171">
        <f t="shared" si="27"/>
        <v>0</v>
      </c>
      <c r="K69" s="47"/>
      <c r="L69" s="48"/>
      <c r="M69" s="49"/>
      <c r="N69" s="169"/>
      <c r="O69" s="169"/>
      <c r="P69" s="169"/>
      <c r="Q69" s="169"/>
      <c r="R69" s="169"/>
      <c r="S69" s="171">
        <f t="shared" si="28"/>
        <v>0</v>
      </c>
    </row>
    <row r="70" spans="1:19" ht="15">
      <c r="A70" s="54"/>
      <c r="B70" s="51"/>
      <c r="C70" s="225"/>
      <c r="D70" s="225"/>
      <c r="E70" s="169"/>
      <c r="F70" s="169"/>
      <c r="G70" s="169"/>
      <c r="H70" s="169"/>
      <c r="I70" s="169"/>
      <c r="J70" s="171">
        <f t="shared" si="27"/>
        <v>0</v>
      </c>
      <c r="K70" s="54"/>
      <c r="L70" s="51"/>
      <c r="M70" s="52"/>
      <c r="N70" s="169"/>
      <c r="O70" s="169"/>
      <c r="P70" s="169"/>
      <c r="Q70" s="169"/>
      <c r="R70" s="169"/>
      <c r="S70" s="171">
        <f t="shared" si="28"/>
        <v>0</v>
      </c>
    </row>
    <row r="71" spans="1:19" ht="15.75" thickBot="1">
      <c r="A71" s="47"/>
      <c r="B71" s="48"/>
      <c r="C71" s="224"/>
      <c r="D71" s="224"/>
      <c r="E71" s="176"/>
      <c r="F71" s="176"/>
      <c r="G71" s="176"/>
      <c r="H71" s="176"/>
      <c r="I71" s="176"/>
      <c r="J71" s="178">
        <f t="shared" si="27"/>
        <v>0</v>
      </c>
      <c r="K71" s="47"/>
      <c r="L71" s="48"/>
      <c r="M71" s="49"/>
      <c r="N71" s="176"/>
      <c r="O71" s="177"/>
      <c r="P71" s="177"/>
      <c r="Q71" s="177"/>
      <c r="R71" s="177"/>
      <c r="S71" s="178">
        <f t="shared" si="28"/>
        <v>0</v>
      </c>
    </row>
    <row r="72" spans="1:19" ht="15.75">
      <c r="A72" s="55"/>
      <c r="B72" s="56"/>
      <c r="C72" s="226"/>
      <c r="D72" s="226"/>
      <c r="E72" s="179">
        <f>SUM(E63:E71,E53:E61)</f>
        <v>0</v>
      </c>
      <c r="F72" s="180">
        <f aca="true" t="shared" si="29" ref="F72:I72">SUM(F63:F71,F53:F61)</f>
        <v>0</v>
      </c>
      <c r="G72" s="180">
        <f t="shared" si="29"/>
        <v>0</v>
      </c>
      <c r="H72" s="180">
        <f t="shared" si="29"/>
        <v>0</v>
      </c>
      <c r="I72" s="180">
        <f t="shared" si="29"/>
        <v>0</v>
      </c>
      <c r="J72" s="204">
        <f t="shared" si="27"/>
        <v>0</v>
      </c>
      <c r="K72" s="55"/>
      <c r="L72" s="56"/>
      <c r="M72" s="57"/>
      <c r="N72" s="179">
        <f aca="true" t="shared" si="30" ref="N72:R72">SUM(N63:N71,N53:N61)</f>
        <v>0</v>
      </c>
      <c r="O72" s="180">
        <f t="shared" si="30"/>
        <v>0</v>
      </c>
      <c r="P72" s="180">
        <f t="shared" si="30"/>
        <v>0</v>
      </c>
      <c r="Q72" s="180">
        <f t="shared" si="30"/>
        <v>0</v>
      </c>
      <c r="R72" s="180">
        <f t="shared" si="30"/>
        <v>0</v>
      </c>
      <c r="S72" s="181">
        <f t="shared" si="28"/>
        <v>0</v>
      </c>
    </row>
    <row r="73" spans="1:10" ht="15" hidden="1">
      <c r="A73" s="59"/>
      <c r="B73" s="67"/>
      <c r="C73" s="67"/>
      <c r="D73" s="67"/>
      <c r="E73" s="67"/>
      <c r="F73" s="67"/>
      <c r="G73" s="67"/>
      <c r="H73" s="6"/>
      <c r="I73" s="6"/>
      <c r="J73" s="6"/>
    </row>
    <row r="74" spans="1:13" ht="18.75">
      <c r="A74" s="60" t="s">
        <v>23</v>
      </c>
      <c r="B74" s="68"/>
      <c r="C74" s="68"/>
      <c r="D74" s="68"/>
      <c r="E74" s="11" t="s">
        <v>39</v>
      </c>
      <c r="F74" s="7"/>
      <c r="G74" s="7"/>
      <c r="K74" s="60" t="s">
        <v>23</v>
      </c>
      <c r="L74" s="68"/>
      <c r="M74" s="68"/>
    </row>
    <row r="75" spans="1:19" ht="19.5" thickBot="1">
      <c r="A75" s="42"/>
      <c r="B75" s="42"/>
      <c r="C75" s="42"/>
      <c r="D75" s="42"/>
      <c r="E75" s="168" t="s">
        <v>7</v>
      </c>
      <c r="F75" s="45" t="s">
        <v>8</v>
      </c>
      <c r="G75" s="45" t="s">
        <v>9</v>
      </c>
      <c r="H75" s="45" t="s">
        <v>10</v>
      </c>
      <c r="I75" s="45" t="s">
        <v>11</v>
      </c>
      <c r="J75" s="46" t="s">
        <v>21</v>
      </c>
      <c r="K75" s="42"/>
      <c r="L75" s="42"/>
      <c r="M75" s="42"/>
      <c r="N75" s="168" t="s">
        <v>7</v>
      </c>
      <c r="O75" s="45" t="s">
        <v>8</v>
      </c>
      <c r="P75" s="45" t="s">
        <v>9</v>
      </c>
      <c r="Q75" s="45" t="s">
        <v>10</v>
      </c>
      <c r="R75" s="45" t="s">
        <v>11</v>
      </c>
      <c r="S75" s="46" t="s">
        <v>21</v>
      </c>
    </row>
    <row r="76" spans="1:19" ht="15">
      <c r="A76" s="47"/>
      <c r="B76" s="48"/>
      <c r="C76" s="224"/>
      <c r="D76" s="224"/>
      <c r="E76" s="169"/>
      <c r="F76" s="169"/>
      <c r="G76" s="169"/>
      <c r="H76" s="169"/>
      <c r="I76" s="169"/>
      <c r="J76" s="171">
        <f aca="true" t="shared" si="31" ref="J76:J85">IF($C$3=5,SUM(E76:I76),IF($C$3=4,SUM(E76:H76),IF($C$3=3,SUM(E76:G76),IF($C$3=2,SUM(E76:F76),IF($C$3=1,SUM(E76),0)))))</f>
        <v>0</v>
      </c>
      <c r="K76" s="47"/>
      <c r="L76" s="48"/>
      <c r="M76" s="49"/>
      <c r="N76" s="169"/>
      <c r="O76" s="169"/>
      <c r="P76" s="169"/>
      <c r="Q76" s="169"/>
      <c r="R76" s="169"/>
      <c r="S76" s="171">
        <f aca="true" t="shared" si="32" ref="S76:S85">IF($C$3=5,SUM(N76:R76),IF($C$3=4,SUM(N76:Q76),IF($C$3=3,SUM(N76:P76),IF($C$3=2,SUM(N76:O76),IF($C$3=1,SUM(N76),0)))))</f>
        <v>0</v>
      </c>
    </row>
    <row r="77" spans="1:19" ht="15">
      <c r="A77" s="50"/>
      <c r="B77" s="51"/>
      <c r="C77" s="225"/>
      <c r="D77" s="225"/>
      <c r="E77" s="169"/>
      <c r="F77" s="169"/>
      <c r="G77" s="169"/>
      <c r="H77" s="169"/>
      <c r="I77" s="169"/>
      <c r="J77" s="171">
        <f t="shared" si="31"/>
        <v>0</v>
      </c>
      <c r="K77" s="50"/>
      <c r="L77" s="51"/>
      <c r="M77" s="52"/>
      <c r="N77" s="169"/>
      <c r="O77" s="169"/>
      <c r="P77" s="169"/>
      <c r="Q77" s="169"/>
      <c r="R77" s="169"/>
      <c r="S77" s="171">
        <f t="shared" si="32"/>
        <v>0</v>
      </c>
    </row>
    <row r="78" spans="1:19" ht="15">
      <c r="A78" s="47"/>
      <c r="B78" s="48"/>
      <c r="C78" s="224"/>
      <c r="D78" s="224"/>
      <c r="E78" s="169"/>
      <c r="F78" s="169"/>
      <c r="G78" s="169"/>
      <c r="H78" s="169"/>
      <c r="I78" s="169"/>
      <c r="J78" s="171">
        <f t="shared" si="31"/>
        <v>0</v>
      </c>
      <c r="K78" s="47"/>
      <c r="L78" s="48"/>
      <c r="M78" s="49"/>
      <c r="N78" s="169"/>
      <c r="O78" s="169"/>
      <c r="P78" s="169"/>
      <c r="Q78" s="169"/>
      <c r="R78" s="169"/>
      <c r="S78" s="171">
        <f t="shared" si="32"/>
        <v>0</v>
      </c>
    </row>
    <row r="79" spans="1:19" ht="15">
      <c r="A79" s="54"/>
      <c r="B79" s="51"/>
      <c r="C79" s="225"/>
      <c r="D79" s="225"/>
      <c r="E79" s="169"/>
      <c r="F79" s="169"/>
      <c r="G79" s="169"/>
      <c r="H79" s="169"/>
      <c r="I79" s="169"/>
      <c r="J79" s="171">
        <f t="shared" si="31"/>
        <v>0</v>
      </c>
      <c r="K79" s="54"/>
      <c r="L79" s="51"/>
      <c r="M79" s="52"/>
      <c r="N79" s="169"/>
      <c r="O79" s="169"/>
      <c r="P79" s="169"/>
      <c r="Q79" s="169"/>
      <c r="R79" s="169"/>
      <c r="S79" s="171">
        <f t="shared" si="32"/>
        <v>0</v>
      </c>
    </row>
    <row r="80" spans="1:19" ht="15">
      <c r="A80" s="47"/>
      <c r="B80" s="48"/>
      <c r="C80" s="224"/>
      <c r="D80" s="224"/>
      <c r="E80" s="169"/>
      <c r="F80" s="169"/>
      <c r="G80" s="169"/>
      <c r="H80" s="169"/>
      <c r="I80" s="169"/>
      <c r="J80" s="171">
        <f t="shared" si="31"/>
        <v>0</v>
      </c>
      <c r="K80" s="47"/>
      <c r="L80" s="48"/>
      <c r="M80" s="49"/>
      <c r="N80" s="169"/>
      <c r="O80" s="169"/>
      <c r="P80" s="169"/>
      <c r="Q80" s="169"/>
      <c r="R80" s="169"/>
      <c r="S80" s="171">
        <f t="shared" si="32"/>
        <v>0</v>
      </c>
    </row>
    <row r="81" spans="1:19" ht="15">
      <c r="A81" s="54"/>
      <c r="B81" s="51"/>
      <c r="C81" s="225"/>
      <c r="D81" s="225"/>
      <c r="E81" s="169"/>
      <c r="F81" s="169"/>
      <c r="G81" s="169"/>
      <c r="H81" s="169"/>
      <c r="I81" s="169"/>
      <c r="J81" s="171">
        <f t="shared" si="31"/>
        <v>0</v>
      </c>
      <c r="K81" s="54"/>
      <c r="L81" s="51"/>
      <c r="M81" s="52"/>
      <c r="N81" s="169"/>
      <c r="O81" s="169"/>
      <c r="P81" s="169"/>
      <c r="Q81" s="169"/>
      <c r="R81" s="169"/>
      <c r="S81" s="171">
        <f t="shared" si="32"/>
        <v>0</v>
      </c>
    </row>
    <row r="82" spans="1:19" ht="15">
      <c r="A82" s="47"/>
      <c r="B82" s="48"/>
      <c r="C82" s="224"/>
      <c r="D82" s="224"/>
      <c r="E82" s="169"/>
      <c r="F82" s="169"/>
      <c r="G82" s="169"/>
      <c r="H82" s="169"/>
      <c r="I82" s="169"/>
      <c r="J82" s="171">
        <f t="shared" si="31"/>
        <v>0</v>
      </c>
      <c r="K82" s="47"/>
      <c r="L82" s="48"/>
      <c r="M82" s="49"/>
      <c r="N82" s="169"/>
      <c r="O82" s="169"/>
      <c r="P82" s="169"/>
      <c r="Q82" s="169"/>
      <c r="R82" s="169"/>
      <c r="S82" s="171">
        <f t="shared" si="32"/>
        <v>0</v>
      </c>
    </row>
    <row r="83" spans="1:19" ht="15" customHeight="1">
      <c r="A83" s="54"/>
      <c r="B83" s="51"/>
      <c r="C83" s="225"/>
      <c r="D83" s="225"/>
      <c r="E83" s="169"/>
      <c r="F83" s="169"/>
      <c r="G83" s="169"/>
      <c r="H83" s="169"/>
      <c r="I83" s="169"/>
      <c r="J83" s="171">
        <f t="shared" si="31"/>
        <v>0</v>
      </c>
      <c r="K83" s="54"/>
      <c r="L83" s="51"/>
      <c r="M83" s="52"/>
      <c r="N83" s="169"/>
      <c r="O83" s="169"/>
      <c r="P83" s="169"/>
      <c r="Q83" s="169"/>
      <c r="R83" s="169"/>
      <c r="S83" s="171">
        <f t="shared" si="32"/>
        <v>0</v>
      </c>
    </row>
    <row r="84" spans="1:19" ht="15.75" thickBot="1">
      <c r="A84" s="47"/>
      <c r="B84" s="48"/>
      <c r="C84" s="224"/>
      <c r="D84" s="224"/>
      <c r="E84" s="184"/>
      <c r="F84" s="184"/>
      <c r="G84" s="184"/>
      <c r="H84" s="184"/>
      <c r="I84" s="184"/>
      <c r="J84" s="178">
        <f t="shared" si="31"/>
        <v>0</v>
      </c>
      <c r="K84" s="47"/>
      <c r="L84" s="48"/>
      <c r="M84" s="49"/>
      <c r="N84" s="184"/>
      <c r="O84" s="177"/>
      <c r="P84" s="177"/>
      <c r="Q84" s="177"/>
      <c r="R84" s="177"/>
      <c r="S84" s="178">
        <f t="shared" si="32"/>
        <v>0</v>
      </c>
    </row>
    <row r="85" spans="1:19" ht="15.75">
      <c r="A85" s="55"/>
      <c r="B85" s="56"/>
      <c r="C85" s="226"/>
      <c r="D85" s="226"/>
      <c r="E85" s="182">
        <f aca="true" t="shared" si="33" ref="E85">SUM(E76:E84)</f>
        <v>0</v>
      </c>
      <c r="F85" s="183">
        <f aca="true" t="shared" si="34" ref="F85:I85">SUM(F76:F84)</f>
        <v>0</v>
      </c>
      <c r="G85" s="183">
        <f t="shared" si="34"/>
        <v>0</v>
      </c>
      <c r="H85" s="183">
        <f t="shared" si="34"/>
        <v>0</v>
      </c>
      <c r="I85" s="183">
        <f t="shared" si="34"/>
        <v>0</v>
      </c>
      <c r="J85" s="204">
        <f t="shared" si="31"/>
        <v>0</v>
      </c>
      <c r="K85" s="55"/>
      <c r="L85" s="56"/>
      <c r="M85" s="57"/>
      <c r="N85" s="182">
        <f aca="true" t="shared" si="35" ref="N85:R85">SUM(N76:N84)</f>
        <v>0</v>
      </c>
      <c r="O85" s="183">
        <f t="shared" si="35"/>
        <v>0</v>
      </c>
      <c r="P85" s="183">
        <f t="shared" si="35"/>
        <v>0</v>
      </c>
      <c r="Q85" s="183">
        <f t="shared" si="35"/>
        <v>0</v>
      </c>
      <c r="R85" s="183">
        <f t="shared" si="35"/>
        <v>0</v>
      </c>
      <c r="S85" s="203">
        <f t="shared" si="32"/>
        <v>0</v>
      </c>
    </row>
    <row r="86" spans="1:10" ht="15" customHeight="1" hidden="1">
      <c r="A86" s="67"/>
      <c r="B86" s="69"/>
      <c r="C86" s="69"/>
      <c r="D86" s="69"/>
      <c r="E86" s="69"/>
      <c r="F86" s="69"/>
      <c r="G86" s="69"/>
      <c r="H86" s="6"/>
      <c r="I86" s="6"/>
      <c r="J86" s="6"/>
    </row>
    <row r="87" spans="1:13" ht="18.75">
      <c r="A87" s="60" t="s">
        <v>24</v>
      </c>
      <c r="B87" s="70"/>
      <c r="C87" s="70"/>
      <c r="D87" s="70"/>
      <c r="E87" s="11" t="s">
        <v>39</v>
      </c>
      <c r="F87" s="69"/>
      <c r="G87" s="69"/>
      <c r="H87" s="6"/>
      <c r="I87" s="6"/>
      <c r="J87" s="6"/>
      <c r="K87" s="60" t="s">
        <v>24</v>
      </c>
      <c r="L87" s="70"/>
      <c r="M87" s="70"/>
    </row>
    <row r="88" spans="1:19" ht="17.25" customHeight="1" thickBot="1">
      <c r="A88" s="42"/>
      <c r="B88" s="42"/>
      <c r="C88" s="42"/>
      <c r="D88" s="42"/>
      <c r="E88" s="168" t="s">
        <v>7</v>
      </c>
      <c r="F88" s="45" t="s">
        <v>8</v>
      </c>
      <c r="G88" s="45" t="s">
        <v>9</v>
      </c>
      <c r="H88" s="45" t="s">
        <v>10</v>
      </c>
      <c r="I88" s="45" t="s">
        <v>11</v>
      </c>
      <c r="J88" s="46" t="s">
        <v>21</v>
      </c>
      <c r="K88" s="42"/>
      <c r="L88" s="42"/>
      <c r="M88" s="42"/>
      <c r="N88" s="168" t="s">
        <v>7</v>
      </c>
      <c r="O88" s="45" t="s">
        <v>8</v>
      </c>
      <c r="P88" s="45" t="s">
        <v>9</v>
      </c>
      <c r="Q88" s="45" t="s">
        <v>10</v>
      </c>
      <c r="R88" s="45" t="s">
        <v>11</v>
      </c>
      <c r="S88" s="46" t="s">
        <v>21</v>
      </c>
    </row>
    <row r="89" spans="1:19" ht="15">
      <c r="A89" s="47"/>
      <c r="B89" s="48"/>
      <c r="C89" s="224"/>
      <c r="D89" s="224"/>
      <c r="E89" s="169"/>
      <c r="F89" s="169"/>
      <c r="G89" s="169"/>
      <c r="H89" s="169"/>
      <c r="I89" s="169"/>
      <c r="J89" s="171">
        <f aca="true" t="shared" si="36" ref="J89:J98">IF($C$3=5,SUM(E89:I89),IF($C$3=4,SUM(E89:H89),IF($C$3=3,SUM(E89:G89),IF($C$3=2,SUM(E89:F89),IF($C$3=1,SUM(E89),0)))))</f>
        <v>0</v>
      </c>
      <c r="K89" s="47"/>
      <c r="L89" s="48"/>
      <c r="M89" s="49"/>
      <c r="N89" s="169"/>
      <c r="O89" s="169"/>
      <c r="P89" s="169"/>
      <c r="Q89" s="169"/>
      <c r="R89" s="169"/>
      <c r="S89" s="171">
        <f aca="true" t="shared" si="37" ref="S89:S98">IF($C$3=5,SUM(N89:R89),IF($C$3=4,SUM(N89:Q89),IF($C$3=3,SUM(N89:P89),IF($C$3=2,SUM(N89:O89),IF($C$3=1,SUM(N89),0)))))</f>
        <v>0</v>
      </c>
    </row>
    <row r="90" spans="1:19" ht="15">
      <c r="A90" s="50"/>
      <c r="B90" s="51"/>
      <c r="C90" s="225"/>
      <c r="D90" s="225"/>
      <c r="E90" s="169"/>
      <c r="F90" s="169"/>
      <c r="G90" s="169"/>
      <c r="H90" s="169"/>
      <c r="I90" s="169"/>
      <c r="J90" s="171">
        <f t="shared" si="36"/>
        <v>0</v>
      </c>
      <c r="K90" s="50"/>
      <c r="L90" s="51"/>
      <c r="M90" s="52"/>
      <c r="N90" s="169"/>
      <c r="O90" s="169"/>
      <c r="P90" s="169"/>
      <c r="Q90" s="169"/>
      <c r="R90" s="169"/>
      <c r="S90" s="171">
        <f t="shared" si="37"/>
        <v>0</v>
      </c>
    </row>
    <row r="91" spans="1:19" ht="15" customHeight="1">
      <c r="A91" s="47"/>
      <c r="B91" s="48"/>
      <c r="C91" s="224"/>
      <c r="D91" s="224"/>
      <c r="E91" s="169"/>
      <c r="F91" s="169"/>
      <c r="G91" s="169"/>
      <c r="H91" s="169"/>
      <c r="I91" s="169"/>
      <c r="J91" s="171">
        <f t="shared" si="36"/>
        <v>0</v>
      </c>
      <c r="K91" s="47"/>
      <c r="L91" s="48"/>
      <c r="M91" s="49"/>
      <c r="N91" s="169"/>
      <c r="O91" s="169"/>
      <c r="P91" s="169"/>
      <c r="Q91" s="169"/>
      <c r="R91" s="169"/>
      <c r="S91" s="171">
        <f t="shared" si="37"/>
        <v>0</v>
      </c>
    </row>
    <row r="92" spans="1:19" ht="19.5" customHeight="1">
      <c r="A92" s="54"/>
      <c r="B92" s="51"/>
      <c r="C92" s="225"/>
      <c r="D92" s="225"/>
      <c r="E92" s="169"/>
      <c r="F92" s="169"/>
      <c r="G92" s="169"/>
      <c r="H92" s="169"/>
      <c r="I92" s="169"/>
      <c r="J92" s="171">
        <f t="shared" si="36"/>
        <v>0</v>
      </c>
      <c r="K92" s="54"/>
      <c r="L92" s="51"/>
      <c r="M92" s="52"/>
      <c r="N92" s="169"/>
      <c r="O92" s="169"/>
      <c r="P92" s="169"/>
      <c r="Q92" s="169"/>
      <c r="R92" s="169"/>
      <c r="S92" s="171">
        <f t="shared" si="37"/>
        <v>0</v>
      </c>
    </row>
    <row r="93" spans="1:19" ht="15" customHeight="1">
      <c r="A93" s="47"/>
      <c r="B93" s="48"/>
      <c r="C93" s="224"/>
      <c r="D93" s="224"/>
      <c r="E93" s="169"/>
      <c r="F93" s="169"/>
      <c r="G93" s="169"/>
      <c r="H93" s="169"/>
      <c r="I93" s="169"/>
      <c r="J93" s="171">
        <f t="shared" si="36"/>
        <v>0</v>
      </c>
      <c r="K93" s="47"/>
      <c r="L93" s="48"/>
      <c r="M93" s="49"/>
      <c r="N93" s="169"/>
      <c r="O93" s="169"/>
      <c r="P93" s="169"/>
      <c r="Q93" s="169"/>
      <c r="R93" s="169"/>
      <c r="S93" s="171">
        <f t="shared" si="37"/>
        <v>0</v>
      </c>
    </row>
    <row r="94" spans="1:19" ht="15">
      <c r="A94" s="54"/>
      <c r="B94" s="51"/>
      <c r="C94" s="225"/>
      <c r="D94" s="225"/>
      <c r="E94" s="169"/>
      <c r="F94" s="169"/>
      <c r="G94" s="169"/>
      <c r="H94" s="169"/>
      <c r="I94" s="169"/>
      <c r="J94" s="171">
        <f t="shared" si="36"/>
        <v>0</v>
      </c>
      <c r="K94" s="54"/>
      <c r="L94" s="51"/>
      <c r="M94" s="52"/>
      <c r="N94" s="169"/>
      <c r="O94" s="169"/>
      <c r="P94" s="169"/>
      <c r="Q94" s="169"/>
      <c r="R94" s="169"/>
      <c r="S94" s="171">
        <f t="shared" si="37"/>
        <v>0</v>
      </c>
    </row>
    <row r="95" spans="1:19" ht="15">
      <c r="A95" s="47"/>
      <c r="B95" s="48"/>
      <c r="C95" s="224"/>
      <c r="D95" s="224"/>
      <c r="E95" s="169"/>
      <c r="F95" s="169"/>
      <c r="G95" s="169"/>
      <c r="H95" s="169"/>
      <c r="I95" s="169"/>
      <c r="J95" s="171">
        <f t="shared" si="36"/>
        <v>0</v>
      </c>
      <c r="K95" s="47"/>
      <c r="L95" s="48"/>
      <c r="M95" s="49"/>
      <c r="N95" s="169"/>
      <c r="O95" s="169"/>
      <c r="P95" s="169"/>
      <c r="Q95" s="169"/>
      <c r="R95" s="169"/>
      <c r="S95" s="171">
        <f t="shared" si="37"/>
        <v>0</v>
      </c>
    </row>
    <row r="96" spans="1:19" ht="15">
      <c r="A96" s="54"/>
      <c r="B96" s="51"/>
      <c r="C96" s="225"/>
      <c r="D96" s="225"/>
      <c r="E96" s="169"/>
      <c r="F96" s="169"/>
      <c r="G96" s="169"/>
      <c r="H96" s="169"/>
      <c r="I96" s="169"/>
      <c r="J96" s="171">
        <f t="shared" si="36"/>
        <v>0</v>
      </c>
      <c r="K96" s="54"/>
      <c r="L96" s="51"/>
      <c r="M96" s="52"/>
      <c r="N96" s="169"/>
      <c r="O96" s="169"/>
      <c r="P96" s="169"/>
      <c r="Q96" s="169"/>
      <c r="R96" s="169"/>
      <c r="S96" s="171">
        <f t="shared" si="37"/>
        <v>0</v>
      </c>
    </row>
    <row r="97" spans="1:19" ht="15.75" thickBot="1">
      <c r="A97" s="47"/>
      <c r="B97" s="48"/>
      <c r="C97" s="224"/>
      <c r="D97" s="224"/>
      <c r="E97" s="176"/>
      <c r="F97" s="176"/>
      <c r="G97" s="176"/>
      <c r="H97" s="176"/>
      <c r="I97" s="176"/>
      <c r="J97" s="178">
        <f t="shared" si="36"/>
        <v>0</v>
      </c>
      <c r="K97" s="47"/>
      <c r="L97" s="48"/>
      <c r="M97" s="49"/>
      <c r="N97" s="176"/>
      <c r="O97" s="176"/>
      <c r="P97" s="176"/>
      <c r="Q97" s="176"/>
      <c r="R97" s="176"/>
      <c r="S97" s="178">
        <f t="shared" si="37"/>
        <v>0</v>
      </c>
    </row>
    <row r="98" spans="1:19" ht="14.25" customHeight="1">
      <c r="A98" s="55"/>
      <c r="B98" s="56"/>
      <c r="C98" s="226"/>
      <c r="D98" s="226"/>
      <c r="E98" s="179">
        <f aca="true" t="shared" si="38" ref="E98">SUM(E89:E97)</f>
        <v>0</v>
      </c>
      <c r="F98" s="180">
        <f aca="true" t="shared" si="39" ref="F98:I98">SUM(F89:F97)</f>
        <v>0</v>
      </c>
      <c r="G98" s="180">
        <f t="shared" si="39"/>
        <v>0</v>
      </c>
      <c r="H98" s="180">
        <f t="shared" si="39"/>
        <v>0</v>
      </c>
      <c r="I98" s="180">
        <f t="shared" si="39"/>
        <v>0</v>
      </c>
      <c r="J98" s="204">
        <f t="shared" si="36"/>
        <v>0</v>
      </c>
      <c r="K98" s="55"/>
      <c r="L98" s="56"/>
      <c r="M98" s="57"/>
      <c r="N98" s="179">
        <f aca="true" t="shared" si="40" ref="N98:R98">SUM(N89:N97)</f>
        <v>0</v>
      </c>
      <c r="O98" s="180">
        <f t="shared" si="40"/>
        <v>0</v>
      </c>
      <c r="P98" s="180">
        <f t="shared" si="40"/>
        <v>0</v>
      </c>
      <c r="Q98" s="180">
        <f t="shared" si="40"/>
        <v>0</v>
      </c>
      <c r="R98" s="180">
        <f t="shared" si="40"/>
        <v>0</v>
      </c>
      <c r="S98" s="204">
        <f t="shared" si="37"/>
        <v>0</v>
      </c>
    </row>
    <row r="99" spans="1:10" ht="15" hidden="1">
      <c r="A99" s="71"/>
      <c r="B99" s="67"/>
      <c r="C99" s="67"/>
      <c r="D99" s="67"/>
      <c r="E99" s="67"/>
      <c r="F99" s="67"/>
      <c r="G99" s="67"/>
      <c r="H99" s="6"/>
      <c r="I99" s="6"/>
      <c r="J99" s="6"/>
    </row>
    <row r="100" spans="1:13" ht="18.75">
      <c r="A100" s="60" t="s">
        <v>27</v>
      </c>
      <c r="B100" s="68"/>
      <c r="C100" s="68"/>
      <c r="D100" s="68"/>
      <c r="E100" s="11" t="s">
        <v>39</v>
      </c>
      <c r="F100" s="67"/>
      <c r="G100" s="67"/>
      <c r="H100" s="6"/>
      <c r="I100" s="6"/>
      <c r="J100" s="6"/>
      <c r="K100" s="60" t="s">
        <v>27</v>
      </c>
      <c r="L100" s="68"/>
      <c r="M100" s="68"/>
    </row>
    <row r="101" spans="1:19" ht="19.5" thickBot="1">
      <c r="A101" s="42"/>
      <c r="B101" s="42"/>
      <c r="C101" s="42"/>
      <c r="D101" s="42"/>
      <c r="E101" s="168" t="s">
        <v>7</v>
      </c>
      <c r="F101" s="45" t="s">
        <v>8</v>
      </c>
      <c r="G101" s="45" t="s">
        <v>9</v>
      </c>
      <c r="H101" s="45" t="s">
        <v>10</v>
      </c>
      <c r="I101" s="45" t="s">
        <v>11</v>
      </c>
      <c r="J101" s="46" t="s">
        <v>21</v>
      </c>
      <c r="K101" s="42"/>
      <c r="L101" s="42"/>
      <c r="M101" s="42"/>
      <c r="N101" s="168" t="s">
        <v>7</v>
      </c>
      <c r="O101" s="45" t="s">
        <v>8</v>
      </c>
      <c r="P101" s="45" t="s">
        <v>9</v>
      </c>
      <c r="Q101" s="45" t="s">
        <v>10</v>
      </c>
      <c r="R101" s="45" t="s">
        <v>11</v>
      </c>
      <c r="S101" s="46" t="s">
        <v>21</v>
      </c>
    </row>
    <row r="102" spans="1:19" ht="15">
      <c r="A102" s="47"/>
      <c r="B102" s="48"/>
      <c r="C102" s="224"/>
      <c r="D102" s="224"/>
      <c r="E102" s="169"/>
      <c r="F102" s="169"/>
      <c r="G102" s="169"/>
      <c r="H102" s="169"/>
      <c r="I102" s="169"/>
      <c r="J102" s="171">
        <f aca="true" t="shared" si="41" ref="J102:J111">IF($C$3=5,SUM(E102:I102),IF($C$3=4,SUM(E102:H102),IF($C$3=3,SUM(E102:G102),IF($C$3=2,SUM(E102:F102),IF($C$3=1,SUM(E102),0)))))</f>
        <v>0</v>
      </c>
      <c r="K102" s="47"/>
      <c r="L102" s="48"/>
      <c r="M102" s="49"/>
      <c r="N102" s="169"/>
      <c r="O102" s="169"/>
      <c r="P102" s="169"/>
      <c r="Q102" s="169"/>
      <c r="R102" s="169"/>
      <c r="S102" s="171">
        <f aca="true" t="shared" si="42" ref="S102:S111">IF($C$3=5,SUM(N102:R102),IF($C$3=4,SUM(N102:Q102),IF($C$3=3,SUM(N102:P102),IF($C$3=2,SUM(N102:O102),IF($C$3=1,SUM(N102),0)))))</f>
        <v>0</v>
      </c>
    </row>
    <row r="103" spans="1:19" ht="15">
      <c r="A103" s="50"/>
      <c r="B103" s="51"/>
      <c r="C103" s="225"/>
      <c r="D103" s="225"/>
      <c r="E103" s="169"/>
      <c r="F103" s="169"/>
      <c r="G103" s="169"/>
      <c r="H103" s="169"/>
      <c r="I103" s="169"/>
      <c r="J103" s="171">
        <f t="shared" si="41"/>
        <v>0</v>
      </c>
      <c r="K103" s="50"/>
      <c r="L103" s="51"/>
      <c r="M103" s="52"/>
      <c r="N103" s="169"/>
      <c r="O103" s="169"/>
      <c r="P103" s="169"/>
      <c r="Q103" s="169"/>
      <c r="R103" s="169"/>
      <c r="S103" s="171">
        <f t="shared" si="42"/>
        <v>0</v>
      </c>
    </row>
    <row r="104" spans="1:19" ht="15">
      <c r="A104" s="47"/>
      <c r="B104" s="48"/>
      <c r="C104" s="224"/>
      <c r="D104" s="224"/>
      <c r="E104" s="169"/>
      <c r="F104" s="169"/>
      <c r="G104" s="169"/>
      <c r="H104" s="169"/>
      <c r="I104" s="169"/>
      <c r="J104" s="171">
        <f t="shared" si="41"/>
        <v>0</v>
      </c>
      <c r="K104" s="47"/>
      <c r="L104" s="48"/>
      <c r="M104" s="49"/>
      <c r="N104" s="169"/>
      <c r="O104" s="169"/>
      <c r="P104" s="169"/>
      <c r="Q104" s="169"/>
      <c r="R104" s="169"/>
      <c r="S104" s="171">
        <f t="shared" si="42"/>
        <v>0</v>
      </c>
    </row>
    <row r="105" spans="1:19" ht="15">
      <c r="A105" s="54"/>
      <c r="B105" s="51"/>
      <c r="C105" s="225"/>
      <c r="D105" s="225"/>
      <c r="E105" s="169"/>
      <c r="F105" s="169"/>
      <c r="G105" s="169"/>
      <c r="H105" s="169"/>
      <c r="I105" s="169"/>
      <c r="J105" s="171">
        <f t="shared" si="41"/>
        <v>0</v>
      </c>
      <c r="K105" s="54"/>
      <c r="L105" s="51"/>
      <c r="M105" s="52"/>
      <c r="N105" s="169"/>
      <c r="O105" s="169"/>
      <c r="P105" s="169"/>
      <c r="Q105" s="169"/>
      <c r="R105" s="169"/>
      <c r="S105" s="171">
        <f t="shared" si="42"/>
        <v>0</v>
      </c>
    </row>
    <row r="106" spans="1:19" ht="15">
      <c r="A106" s="47"/>
      <c r="B106" s="48"/>
      <c r="C106" s="224"/>
      <c r="D106" s="224"/>
      <c r="E106" s="169"/>
      <c r="F106" s="169"/>
      <c r="G106" s="169"/>
      <c r="H106" s="169"/>
      <c r="I106" s="169"/>
      <c r="J106" s="171">
        <f t="shared" si="41"/>
        <v>0</v>
      </c>
      <c r="K106" s="47"/>
      <c r="L106" s="48"/>
      <c r="M106" s="49"/>
      <c r="N106" s="169"/>
      <c r="O106" s="169"/>
      <c r="P106" s="169"/>
      <c r="Q106" s="169"/>
      <c r="R106" s="169"/>
      <c r="S106" s="171">
        <f t="shared" si="42"/>
        <v>0</v>
      </c>
    </row>
    <row r="107" spans="1:19" ht="15">
      <c r="A107" s="54"/>
      <c r="B107" s="51"/>
      <c r="C107" s="225"/>
      <c r="D107" s="225"/>
      <c r="E107" s="169"/>
      <c r="F107" s="169"/>
      <c r="G107" s="169"/>
      <c r="H107" s="169"/>
      <c r="I107" s="169"/>
      <c r="J107" s="171">
        <f t="shared" si="41"/>
        <v>0</v>
      </c>
      <c r="K107" s="54"/>
      <c r="L107" s="51"/>
      <c r="M107" s="52"/>
      <c r="N107" s="169"/>
      <c r="O107" s="169"/>
      <c r="P107" s="169"/>
      <c r="Q107" s="169"/>
      <c r="R107" s="169"/>
      <c r="S107" s="171">
        <f t="shared" si="42"/>
        <v>0</v>
      </c>
    </row>
    <row r="108" spans="1:19" ht="15">
      <c r="A108" s="47"/>
      <c r="B108" s="48"/>
      <c r="C108" s="224"/>
      <c r="D108" s="224"/>
      <c r="E108" s="169"/>
      <c r="F108" s="169"/>
      <c r="G108" s="169"/>
      <c r="H108" s="169"/>
      <c r="I108" s="169"/>
      <c r="J108" s="171">
        <f t="shared" si="41"/>
        <v>0</v>
      </c>
      <c r="K108" s="47"/>
      <c r="L108" s="48"/>
      <c r="M108" s="49"/>
      <c r="N108" s="169"/>
      <c r="O108" s="169"/>
      <c r="P108" s="169"/>
      <c r="Q108" s="169"/>
      <c r="R108" s="169"/>
      <c r="S108" s="171">
        <f t="shared" si="42"/>
        <v>0</v>
      </c>
    </row>
    <row r="109" spans="1:19" ht="15">
      <c r="A109" s="54"/>
      <c r="B109" s="51"/>
      <c r="C109" s="225"/>
      <c r="D109" s="225"/>
      <c r="E109" s="169"/>
      <c r="F109" s="169"/>
      <c r="G109" s="169"/>
      <c r="H109" s="169"/>
      <c r="I109" s="169"/>
      <c r="J109" s="171">
        <f t="shared" si="41"/>
        <v>0</v>
      </c>
      <c r="K109" s="54"/>
      <c r="L109" s="51"/>
      <c r="M109" s="52"/>
      <c r="N109" s="169"/>
      <c r="O109" s="169"/>
      <c r="P109" s="169"/>
      <c r="Q109" s="169"/>
      <c r="R109" s="169"/>
      <c r="S109" s="171">
        <f t="shared" si="42"/>
        <v>0</v>
      </c>
    </row>
    <row r="110" spans="1:19" ht="15.75" thickBot="1">
      <c r="A110" s="47"/>
      <c r="B110" s="48"/>
      <c r="C110" s="224"/>
      <c r="D110" s="224"/>
      <c r="E110" s="176"/>
      <c r="F110" s="177"/>
      <c r="G110" s="177"/>
      <c r="H110" s="177"/>
      <c r="I110" s="177"/>
      <c r="J110" s="178">
        <f t="shared" si="41"/>
        <v>0</v>
      </c>
      <c r="K110" s="47"/>
      <c r="L110" s="48"/>
      <c r="M110" s="49"/>
      <c r="N110" s="176"/>
      <c r="O110" s="176"/>
      <c r="P110" s="176"/>
      <c r="Q110" s="176"/>
      <c r="R110" s="176"/>
      <c r="S110" s="178">
        <f t="shared" si="42"/>
        <v>0</v>
      </c>
    </row>
    <row r="111" spans="1:19" ht="15.75">
      <c r="A111" s="55"/>
      <c r="B111" s="56"/>
      <c r="C111" s="226"/>
      <c r="D111" s="226"/>
      <c r="E111" s="179">
        <f aca="true" t="shared" si="43" ref="E111">SUM(E102:E110)</f>
        <v>0</v>
      </c>
      <c r="F111" s="180">
        <f aca="true" t="shared" si="44" ref="F111:I111">SUM(F102:F110)</f>
        <v>0</v>
      </c>
      <c r="G111" s="180">
        <f t="shared" si="44"/>
        <v>0</v>
      </c>
      <c r="H111" s="180">
        <f t="shared" si="44"/>
        <v>0</v>
      </c>
      <c r="I111" s="180">
        <f t="shared" si="44"/>
        <v>0</v>
      </c>
      <c r="J111" s="204">
        <f t="shared" si="41"/>
        <v>0</v>
      </c>
      <c r="K111" s="55"/>
      <c r="L111" s="56"/>
      <c r="M111" s="57"/>
      <c r="N111" s="179">
        <f aca="true" t="shared" si="45" ref="N111:R111">SUM(N102:N110)</f>
        <v>0</v>
      </c>
      <c r="O111" s="180">
        <f t="shared" si="45"/>
        <v>0</v>
      </c>
      <c r="P111" s="180">
        <f t="shared" si="45"/>
        <v>0</v>
      </c>
      <c r="Q111" s="180">
        <f t="shared" si="45"/>
        <v>0</v>
      </c>
      <c r="R111" s="180">
        <f t="shared" si="45"/>
        <v>0</v>
      </c>
      <c r="S111" s="204">
        <f t="shared" si="42"/>
        <v>0</v>
      </c>
    </row>
    <row r="112" spans="1:19" ht="0.75" customHeight="1">
      <c r="A112" s="67"/>
      <c r="B112" s="69"/>
      <c r="C112" s="69"/>
      <c r="D112" s="69"/>
      <c r="E112" s="72"/>
      <c r="F112" s="69"/>
      <c r="G112" s="69"/>
      <c r="H112" s="6"/>
      <c r="I112" s="6"/>
      <c r="J112" s="6"/>
      <c r="N112" s="175"/>
      <c r="O112" s="175"/>
      <c r="P112" s="175"/>
      <c r="Q112" s="175"/>
      <c r="R112" s="175"/>
      <c r="S112" s="175"/>
    </row>
    <row r="113" spans="1:13" ht="18.75">
      <c r="A113" s="60" t="s">
        <v>35</v>
      </c>
      <c r="B113" s="73"/>
      <c r="C113" s="73"/>
      <c r="D113" s="73"/>
      <c r="E113" s="11" t="s">
        <v>39</v>
      </c>
      <c r="F113" s="69"/>
      <c r="G113" s="69"/>
      <c r="H113" s="6"/>
      <c r="I113" s="6"/>
      <c r="J113" s="6"/>
      <c r="K113" s="60" t="s">
        <v>35</v>
      </c>
      <c r="L113" s="73"/>
      <c r="M113" s="73"/>
    </row>
    <row r="114" spans="1:19" ht="19.5" thickBot="1">
      <c r="A114" s="42"/>
      <c r="B114" s="42"/>
      <c r="C114" s="42"/>
      <c r="D114" s="42"/>
      <c r="E114" s="168" t="s">
        <v>7</v>
      </c>
      <c r="F114" s="45" t="s">
        <v>8</v>
      </c>
      <c r="G114" s="45" t="s">
        <v>9</v>
      </c>
      <c r="H114" s="45" t="s">
        <v>10</v>
      </c>
      <c r="I114" s="45" t="s">
        <v>11</v>
      </c>
      <c r="J114" s="46" t="s">
        <v>21</v>
      </c>
      <c r="K114" s="42"/>
      <c r="L114" s="42"/>
      <c r="M114" s="42"/>
      <c r="N114" s="168" t="s">
        <v>7</v>
      </c>
      <c r="O114" s="45" t="s">
        <v>8</v>
      </c>
      <c r="P114" s="45" t="s">
        <v>9</v>
      </c>
      <c r="Q114" s="45" t="s">
        <v>10</v>
      </c>
      <c r="R114" s="45" t="s">
        <v>11</v>
      </c>
      <c r="S114" s="46" t="s">
        <v>21</v>
      </c>
    </row>
    <row r="115" spans="1:19" ht="15">
      <c r="A115" s="47"/>
      <c r="B115" s="48"/>
      <c r="C115" s="224"/>
      <c r="D115" s="224"/>
      <c r="E115" s="169"/>
      <c r="F115" s="169"/>
      <c r="G115" s="169"/>
      <c r="H115" s="169"/>
      <c r="I115" s="169"/>
      <c r="J115" s="171">
        <f aca="true" t="shared" si="46" ref="J115:J122">IF($C$3=5,SUM(E115:I115),IF($C$3=4,SUM(E115:H115),IF($C$3=3,SUM(E115:G115),IF($C$3=2,SUM(E115:F115),IF($C$3=1,SUM(E115),0)))))</f>
        <v>0</v>
      </c>
      <c r="K115" s="47"/>
      <c r="L115" s="48"/>
      <c r="M115" s="49"/>
      <c r="N115" s="169"/>
      <c r="O115" s="169"/>
      <c r="P115" s="169"/>
      <c r="Q115" s="169"/>
      <c r="R115" s="169"/>
      <c r="S115" s="171">
        <f aca="true" t="shared" si="47" ref="S115:S124">IF($C$3=5,SUM(N115:R115),IF($C$3=4,SUM(N115:Q115),IF($C$3=3,SUM(N115:P115),IF($C$3=2,SUM(N115:O115),IF($C$3=1,SUM(N115),0)))))</f>
        <v>0</v>
      </c>
    </row>
    <row r="116" spans="1:19" ht="15">
      <c r="A116" s="50"/>
      <c r="B116" s="51"/>
      <c r="C116" s="225"/>
      <c r="D116" s="225"/>
      <c r="E116" s="169"/>
      <c r="F116" s="169"/>
      <c r="G116" s="169"/>
      <c r="H116" s="169"/>
      <c r="I116" s="169"/>
      <c r="J116" s="171">
        <f t="shared" si="46"/>
        <v>0</v>
      </c>
      <c r="K116" s="50"/>
      <c r="L116" s="51"/>
      <c r="M116" s="52"/>
      <c r="N116" s="169"/>
      <c r="O116" s="169"/>
      <c r="P116" s="169"/>
      <c r="Q116" s="169"/>
      <c r="R116" s="169"/>
      <c r="S116" s="171">
        <f t="shared" si="47"/>
        <v>0</v>
      </c>
    </row>
    <row r="117" spans="1:19" ht="15">
      <c r="A117" s="47"/>
      <c r="B117" s="48"/>
      <c r="C117" s="224"/>
      <c r="D117" s="224"/>
      <c r="E117" s="169"/>
      <c r="F117" s="169"/>
      <c r="G117" s="169"/>
      <c r="H117" s="169"/>
      <c r="I117" s="169"/>
      <c r="J117" s="171">
        <f t="shared" si="46"/>
        <v>0</v>
      </c>
      <c r="K117" s="47"/>
      <c r="L117" s="48"/>
      <c r="M117" s="49"/>
      <c r="N117" s="169"/>
      <c r="O117" s="169"/>
      <c r="P117" s="169"/>
      <c r="Q117" s="169"/>
      <c r="R117" s="169"/>
      <c r="S117" s="171">
        <f t="shared" si="47"/>
        <v>0</v>
      </c>
    </row>
    <row r="118" spans="1:19" ht="15">
      <c r="A118" s="54"/>
      <c r="B118" s="51"/>
      <c r="C118" s="225"/>
      <c r="D118" s="225"/>
      <c r="E118" s="169"/>
      <c r="F118" s="169"/>
      <c r="G118" s="169"/>
      <c r="H118" s="169"/>
      <c r="I118" s="169"/>
      <c r="J118" s="171">
        <f t="shared" si="46"/>
        <v>0</v>
      </c>
      <c r="K118" s="54"/>
      <c r="L118" s="51"/>
      <c r="M118" s="52"/>
      <c r="N118" s="169"/>
      <c r="O118" s="169"/>
      <c r="P118" s="169"/>
      <c r="Q118" s="169"/>
      <c r="R118" s="169"/>
      <c r="S118" s="171">
        <f t="shared" si="47"/>
        <v>0</v>
      </c>
    </row>
    <row r="119" spans="1:19" ht="15">
      <c r="A119" s="47"/>
      <c r="B119" s="48"/>
      <c r="C119" s="224"/>
      <c r="D119" s="224"/>
      <c r="E119" s="169"/>
      <c r="F119" s="169"/>
      <c r="G119" s="169"/>
      <c r="H119" s="169"/>
      <c r="I119" s="169"/>
      <c r="J119" s="171">
        <f t="shared" si="46"/>
        <v>0</v>
      </c>
      <c r="K119" s="47"/>
      <c r="L119" s="48"/>
      <c r="M119" s="49"/>
      <c r="N119" s="169"/>
      <c r="O119" s="169"/>
      <c r="P119" s="169"/>
      <c r="Q119" s="169"/>
      <c r="R119" s="169"/>
      <c r="S119" s="171">
        <f t="shared" si="47"/>
        <v>0</v>
      </c>
    </row>
    <row r="120" spans="1:19" ht="15">
      <c r="A120" s="54"/>
      <c r="B120" s="51"/>
      <c r="C120" s="225"/>
      <c r="D120" s="225"/>
      <c r="E120" s="169"/>
      <c r="F120" s="169"/>
      <c r="G120" s="169"/>
      <c r="H120" s="169"/>
      <c r="I120" s="169"/>
      <c r="J120" s="171">
        <f t="shared" si="46"/>
        <v>0</v>
      </c>
      <c r="K120" s="54"/>
      <c r="L120" s="51"/>
      <c r="M120" s="52"/>
      <c r="N120" s="169"/>
      <c r="O120" s="169"/>
      <c r="P120" s="169"/>
      <c r="Q120" s="169"/>
      <c r="R120" s="169"/>
      <c r="S120" s="171">
        <f t="shared" si="47"/>
        <v>0</v>
      </c>
    </row>
    <row r="121" spans="1:19" ht="15">
      <c r="A121" s="47"/>
      <c r="B121" s="48"/>
      <c r="C121" s="224"/>
      <c r="D121" s="224"/>
      <c r="E121" s="169"/>
      <c r="F121" s="169"/>
      <c r="G121" s="169"/>
      <c r="H121" s="169"/>
      <c r="I121" s="169"/>
      <c r="J121" s="171">
        <f t="shared" si="46"/>
        <v>0</v>
      </c>
      <c r="K121" s="47"/>
      <c r="L121" s="48"/>
      <c r="M121" s="49"/>
      <c r="N121" s="169"/>
      <c r="O121" s="169"/>
      <c r="P121" s="169"/>
      <c r="Q121" s="169"/>
      <c r="R121" s="169"/>
      <c r="S121" s="171">
        <f t="shared" si="47"/>
        <v>0</v>
      </c>
    </row>
    <row r="122" spans="1:19" ht="15">
      <c r="A122" s="54"/>
      <c r="B122" s="51"/>
      <c r="C122" s="225"/>
      <c r="D122" s="225"/>
      <c r="E122" s="169"/>
      <c r="F122" s="169"/>
      <c r="G122" s="169"/>
      <c r="H122" s="169"/>
      <c r="I122" s="169"/>
      <c r="J122" s="171">
        <f t="shared" si="46"/>
        <v>0</v>
      </c>
      <c r="K122" s="54"/>
      <c r="L122" s="51"/>
      <c r="M122" s="52"/>
      <c r="N122" s="169"/>
      <c r="O122" s="169"/>
      <c r="P122" s="169"/>
      <c r="Q122" s="169"/>
      <c r="R122" s="169"/>
      <c r="S122" s="171">
        <f t="shared" si="47"/>
        <v>0</v>
      </c>
    </row>
    <row r="123" spans="1:19" ht="15.75" thickBot="1">
      <c r="A123" s="47"/>
      <c r="B123" s="48"/>
      <c r="C123" s="224"/>
      <c r="D123" s="224"/>
      <c r="E123" s="176"/>
      <c r="F123" s="176"/>
      <c r="G123" s="176"/>
      <c r="H123" s="176"/>
      <c r="I123" s="176"/>
      <c r="J123" s="178">
        <f aca="true" t="shared" si="48" ref="J123:J124">IF($C$3=5,SUM(E123:I123),IF($C$3=4,SUM(E123:H123),IF($C$3=3,SUM(E123:G123),IF($C$3=2,SUM(E123:F123),IF($C$3=1,SUM(E123),0)))))</f>
        <v>0</v>
      </c>
      <c r="K123" s="47"/>
      <c r="L123" s="48"/>
      <c r="M123" s="49"/>
      <c r="N123" s="176"/>
      <c r="O123" s="176"/>
      <c r="P123" s="176"/>
      <c r="Q123" s="176"/>
      <c r="R123" s="176"/>
      <c r="S123" s="178">
        <f t="shared" si="47"/>
        <v>0</v>
      </c>
    </row>
    <row r="124" spans="1:19" ht="15.75">
      <c r="A124" s="55"/>
      <c r="B124" s="56"/>
      <c r="C124" s="226"/>
      <c r="D124" s="226"/>
      <c r="E124" s="179">
        <f aca="true" t="shared" si="49" ref="E124:I124">SUM(E115:E123)</f>
        <v>0</v>
      </c>
      <c r="F124" s="180">
        <f t="shared" si="49"/>
        <v>0</v>
      </c>
      <c r="G124" s="180">
        <f t="shared" si="49"/>
        <v>0</v>
      </c>
      <c r="H124" s="180">
        <f t="shared" si="49"/>
        <v>0</v>
      </c>
      <c r="I124" s="180">
        <f t="shared" si="49"/>
        <v>0</v>
      </c>
      <c r="J124" s="204">
        <f t="shared" si="48"/>
        <v>0</v>
      </c>
      <c r="K124" s="55"/>
      <c r="L124" s="56"/>
      <c r="M124" s="57"/>
      <c r="N124" s="179">
        <f aca="true" t="shared" si="50" ref="N124:R124">SUM(N115:N123)</f>
        <v>0</v>
      </c>
      <c r="O124" s="180">
        <f t="shared" si="50"/>
        <v>0</v>
      </c>
      <c r="P124" s="180">
        <f t="shared" si="50"/>
        <v>0</v>
      </c>
      <c r="Q124" s="180">
        <f t="shared" si="50"/>
        <v>0</v>
      </c>
      <c r="R124" s="180">
        <f t="shared" si="50"/>
        <v>0</v>
      </c>
      <c r="S124" s="204">
        <f t="shared" si="47"/>
        <v>0</v>
      </c>
    </row>
    <row r="125" spans="1:10" ht="18.75" hidden="1">
      <c r="A125" s="69"/>
      <c r="B125" s="67"/>
      <c r="C125" s="67"/>
      <c r="D125" s="67"/>
      <c r="E125" s="67"/>
      <c r="F125" s="67"/>
      <c r="G125" s="67"/>
      <c r="H125" s="6"/>
      <c r="I125" s="6"/>
      <c r="J125" s="6"/>
    </row>
    <row r="126" spans="1:13" ht="18.75">
      <c r="A126" s="60" t="s">
        <v>28</v>
      </c>
      <c r="B126" s="74"/>
      <c r="C126" s="74"/>
      <c r="D126" s="74"/>
      <c r="E126" s="11" t="s">
        <v>39</v>
      </c>
      <c r="F126" s="67"/>
      <c r="G126" s="67"/>
      <c r="H126" s="6"/>
      <c r="I126" s="6"/>
      <c r="J126" s="6"/>
      <c r="K126" s="60" t="s">
        <v>28</v>
      </c>
      <c r="L126" s="74"/>
      <c r="M126" s="74"/>
    </row>
    <row r="127" spans="1:19" ht="19.5" thickBot="1">
      <c r="A127" s="42"/>
      <c r="B127" s="42"/>
      <c r="C127" s="42"/>
      <c r="D127" s="42"/>
      <c r="E127" s="168" t="s">
        <v>7</v>
      </c>
      <c r="F127" s="45" t="s">
        <v>8</v>
      </c>
      <c r="G127" s="45" t="s">
        <v>9</v>
      </c>
      <c r="H127" s="45" t="s">
        <v>10</v>
      </c>
      <c r="I127" s="45" t="s">
        <v>11</v>
      </c>
      <c r="J127" s="46" t="s">
        <v>21</v>
      </c>
      <c r="K127" s="42"/>
      <c r="L127" s="42"/>
      <c r="M127" s="42"/>
      <c r="N127" s="168" t="s">
        <v>7</v>
      </c>
      <c r="O127" s="45" t="s">
        <v>8</v>
      </c>
      <c r="P127" s="45" t="s">
        <v>9</v>
      </c>
      <c r="Q127" s="45" t="s">
        <v>10</v>
      </c>
      <c r="R127" s="45" t="s">
        <v>11</v>
      </c>
      <c r="S127" s="46" t="s">
        <v>21</v>
      </c>
    </row>
    <row r="128" spans="1:19" ht="15">
      <c r="A128" s="47"/>
      <c r="B128" s="48"/>
      <c r="C128" s="224"/>
      <c r="D128" s="224"/>
      <c r="E128" s="169"/>
      <c r="F128" s="169"/>
      <c r="G128" s="169"/>
      <c r="H128" s="169"/>
      <c r="I128" s="169"/>
      <c r="J128" s="171">
        <f aca="true" t="shared" si="51" ref="J128:J135">IF($C$3=5,SUM(E128:I128),IF($C$3=4,SUM(E128:H128),IF($C$3=3,SUM(E128:G128),IF($C$3=2,SUM(E128:F128),IF($C$3=1,SUM(E128),0)))))</f>
        <v>0</v>
      </c>
      <c r="K128" s="47"/>
      <c r="L128" s="48"/>
      <c r="M128" s="49"/>
      <c r="N128" s="169"/>
      <c r="O128" s="170"/>
      <c r="P128" s="170"/>
      <c r="Q128" s="170"/>
      <c r="R128" s="170"/>
      <c r="S128" s="171">
        <f aca="true" t="shared" si="52" ref="S128:S137">IF($C$3=5,SUM(N128:R128),IF($C$3=4,SUM(N128:Q128),IF($C$3=3,SUM(N128:P128),IF($C$3=2,SUM(N128:O128),IF($C$3=1,SUM(N128),0)))))</f>
        <v>0</v>
      </c>
    </row>
    <row r="129" spans="1:19" ht="15">
      <c r="A129" s="50"/>
      <c r="B129" s="51"/>
      <c r="C129" s="225"/>
      <c r="D129" s="225"/>
      <c r="E129" s="169"/>
      <c r="F129" s="169"/>
      <c r="G129" s="169"/>
      <c r="H129" s="169"/>
      <c r="I129" s="169"/>
      <c r="J129" s="171">
        <f t="shared" si="51"/>
        <v>0</v>
      </c>
      <c r="K129" s="50"/>
      <c r="L129" s="51"/>
      <c r="M129" s="52"/>
      <c r="N129" s="169"/>
      <c r="O129" s="170"/>
      <c r="P129" s="170"/>
      <c r="Q129" s="170"/>
      <c r="R129" s="170"/>
      <c r="S129" s="171">
        <f t="shared" si="52"/>
        <v>0</v>
      </c>
    </row>
    <row r="130" spans="1:19" ht="15">
      <c r="A130" s="47"/>
      <c r="B130" s="48"/>
      <c r="C130" s="224"/>
      <c r="D130" s="224"/>
      <c r="E130" s="169"/>
      <c r="F130" s="169"/>
      <c r="G130" s="169"/>
      <c r="H130" s="169"/>
      <c r="I130" s="169"/>
      <c r="J130" s="171">
        <f t="shared" si="51"/>
        <v>0</v>
      </c>
      <c r="K130" s="47"/>
      <c r="L130" s="48"/>
      <c r="M130" s="49"/>
      <c r="N130" s="169"/>
      <c r="O130" s="170"/>
      <c r="P130" s="170"/>
      <c r="Q130" s="170"/>
      <c r="R130" s="170"/>
      <c r="S130" s="171">
        <f t="shared" si="52"/>
        <v>0</v>
      </c>
    </row>
    <row r="131" spans="1:19" ht="15">
      <c r="A131" s="54"/>
      <c r="B131" s="51"/>
      <c r="C131" s="225"/>
      <c r="D131" s="225"/>
      <c r="E131" s="169"/>
      <c r="F131" s="169"/>
      <c r="G131" s="169"/>
      <c r="H131" s="169"/>
      <c r="I131" s="169"/>
      <c r="J131" s="171">
        <f t="shared" si="51"/>
        <v>0</v>
      </c>
      <c r="K131" s="54"/>
      <c r="L131" s="51"/>
      <c r="M131" s="52"/>
      <c r="N131" s="169"/>
      <c r="O131" s="170"/>
      <c r="P131" s="170"/>
      <c r="Q131" s="170"/>
      <c r="R131" s="170"/>
      <c r="S131" s="171">
        <f t="shared" si="52"/>
        <v>0</v>
      </c>
    </row>
    <row r="132" spans="1:19" ht="15">
      <c r="A132" s="47"/>
      <c r="B132" s="48"/>
      <c r="C132" s="224"/>
      <c r="D132" s="224"/>
      <c r="E132" s="169"/>
      <c r="F132" s="169"/>
      <c r="G132" s="169"/>
      <c r="H132" s="169"/>
      <c r="I132" s="169"/>
      <c r="J132" s="171">
        <f t="shared" si="51"/>
        <v>0</v>
      </c>
      <c r="K132" s="47"/>
      <c r="L132" s="48"/>
      <c r="M132" s="49"/>
      <c r="N132" s="169"/>
      <c r="O132" s="170"/>
      <c r="P132" s="170"/>
      <c r="Q132" s="170"/>
      <c r="R132" s="170"/>
      <c r="S132" s="171">
        <f t="shared" si="52"/>
        <v>0</v>
      </c>
    </row>
    <row r="133" spans="1:19" ht="15">
      <c r="A133" s="54"/>
      <c r="B133" s="51"/>
      <c r="C133" s="225"/>
      <c r="D133" s="225"/>
      <c r="E133" s="169"/>
      <c r="F133" s="169"/>
      <c r="G133" s="169"/>
      <c r="H133" s="169"/>
      <c r="I133" s="169"/>
      <c r="J133" s="171">
        <f t="shared" si="51"/>
        <v>0</v>
      </c>
      <c r="K133" s="54"/>
      <c r="L133" s="51"/>
      <c r="M133" s="52"/>
      <c r="N133" s="169"/>
      <c r="O133" s="170"/>
      <c r="P133" s="170"/>
      <c r="Q133" s="170"/>
      <c r="R133" s="170"/>
      <c r="S133" s="171">
        <f t="shared" si="52"/>
        <v>0</v>
      </c>
    </row>
    <row r="134" spans="1:19" ht="15">
      <c r="A134" s="47"/>
      <c r="B134" s="48"/>
      <c r="C134" s="224"/>
      <c r="D134" s="224"/>
      <c r="E134" s="169"/>
      <c r="F134" s="169"/>
      <c r="G134" s="169"/>
      <c r="H134" s="169"/>
      <c r="I134" s="169"/>
      <c r="J134" s="171">
        <f t="shared" si="51"/>
        <v>0</v>
      </c>
      <c r="K134" s="47"/>
      <c r="L134" s="48"/>
      <c r="M134" s="49"/>
      <c r="N134" s="169"/>
      <c r="O134" s="170"/>
      <c r="P134" s="170"/>
      <c r="Q134" s="170"/>
      <c r="R134" s="170"/>
      <c r="S134" s="171">
        <f t="shared" si="52"/>
        <v>0</v>
      </c>
    </row>
    <row r="135" spans="1:19" ht="15">
      <c r="A135" s="54"/>
      <c r="B135" s="51"/>
      <c r="C135" s="225"/>
      <c r="D135" s="225"/>
      <c r="E135" s="169"/>
      <c r="F135" s="169"/>
      <c r="G135" s="169"/>
      <c r="H135" s="169"/>
      <c r="I135" s="169"/>
      <c r="J135" s="171">
        <f t="shared" si="51"/>
        <v>0</v>
      </c>
      <c r="K135" s="54"/>
      <c r="L135" s="51"/>
      <c r="M135" s="52"/>
      <c r="N135" s="169"/>
      <c r="O135" s="170"/>
      <c r="P135" s="170"/>
      <c r="Q135" s="170"/>
      <c r="R135" s="170"/>
      <c r="S135" s="171">
        <f t="shared" si="52"/>
        <v>0</v>
      </c>
    </row>
    <row r="136" spans="1:19" ht="15.75" thickBot="1">
      <c r="A136" s="47"/>
      <c r="B136" s="48"/>
      <c r="C136" s="224"/>
      <c r="D136" s="224"/>
      <c r="E136" s="176"/>
      <c r="F136" s="176"/>
      <c r="G136" s="176"/>
      <c r="H136" s="176"/>
      <c r="I136" s="176"/>
      <c r="J136" s="178">
        <f aca="true" t="shared" si="53" ref="J136:J137">IF($C$3=5,SUM(E136:I136),IF($C$3=4,SUM(E136:H136),IF($C$3=3,SUM(E136:G136),IF($C$3=2,SUM(E136:F136),IF($C$3=1,SUM(E136),0)))))</f>
        <v>0</v>
      </c>
      <c r="K136" s="47"/>
      <c r="L136" s="48"/>
      <c r="M136" s="49"/>
      <c r="N136" s="184"/>
      <c r="O136" s="177"/>
      <c r="P136" s="177"/>
      <c r="Q136" s="177"/>
      <c r="R136" s="205"/>
      <c r="S136" s="178">
        <f t="shared" si="52"/>
        <v>0</v>
      </c>
    </row>
    <row r="137" spans="1:19" ht="15.75">
      <c r="A137" s="55"/>
      <c r="B137" s="56"/>
      <c r="C137" s="226"/>
      <c r="D137" s="226"/>
      <c r="E137" s="179">
        <f aca="true" t="shared" si="54" ref="E137:I137">SUM(E128:E136)</f>
        <v>0</v>
      </c>
      <c r="F137" s="180">
        <f t="shared" si="54"/>
        <v>0</v>
      </c>
      <c r="G137" s="180">
        <f t="shared" si="54"/>
        <v>0</v>
      </c>
      <c r="H137" s="180">
        <f t="shared" si="54"/>
        <v>0</v>
      </c>
      <c r="I137" s="180">
        <f t="shared" si="54"/>
        <v>0</v>
      </c>
      <c r="J137" s="204">
        <f t="shared" si="53"/>
        <v>0</v>
      </c>
      <c r="K137" s="55"/>
      <c r="L137" s="56"/>
      <c r="M137" s="57"/>
      <c r="N137" s="182">
        <f aca="true" t="shared" si="55" ref="N137:R137">SUM(N128:N136)</f>
        <v>0</v>
      </c>
      <c r="O137" s="183">
        <f t="shared" si="55"/>
        <v>0</v>
      </c>
      <c r="P137" s="183">
        <f t="shared" si="55"/>
        <v>0</v>
      </c>
      <c r="Q137" s="183">
        <f t="shared" si="55"/>
        <v>0</v>
      </c>
      <c r="R137" s="183">
        <f t="shared" si="55"/>
        <v>0</v>
      </c>
      <c r="S137" s="204">
        <f t="shared" si="52"/>
        <v>0</v>
      </c>
    </row>
    <row r="138" spans="1:10" ht="15" hidden="1">
      <c r="A138" s="67"/>
      <c r="B138" s="59"/>
      <c r="C138" s="59"/>
      <c r="D138" s="59"/>
      <c r="E138" s="59"/>
      <c r="F138" s="59"/>
      <c r="G138" s="59"/>
      <c r="H138" s="6"/>
      <c r="I138" s="6"/>
      <c r="J138" s="6"/>
    </row>
    <row r="139" spans="1:13" ht="18.75">
      <c r="A139" s="60" t="s">
        <v>29</v>
      </c>
      <c r="B139" s="75"/>
      <c r="C139" s="75"/>
      <c r="D139" s="75"/>
      <c r="E139" s="11" t="s">
        <v>39</v>
      </c>
      <c r="F139" s="59"/>
      <c r="G139" s="59"/>
      <c r="H139" s="6"/>
      <c r="I139" s="6"/>
      <c r="J139" s="6"/>
      <c r="K139" s="60" t="s">
        <v>29</v>
      </c>
      <c r="L139" s="75"/>
      <c r="M139" s="75"/>
    </row>
    <row r="140" spans="1:19" ht="19.5" thickBot="1">
      <c r="A140" s="42"/>
      <c r="B140" s="42"/>
      <c r="C140" s="42"/>
      <c r="D140" s="42"/>
      <c r="E140" s="168" t="s">
        <v>7</v>
      </c>
      <c r="F140" s="45" t="s">
        <v>8</v>
      </c>
      <c r="G140" s="45" t="s">
        <v>9</v>
      </c>
      <c r="H140" s="45" t="s">
        <v>10</v>
      </c>
      <c r="I140" s="45" t="s">
        <v>11</v>
      </c>
      <c r="J140" s="46" t="s">
        <v>21</v>
      </c>
      <c r="K140" s="42"/>
      <c r="L140" s="42"/>
      <c r="M140" s="42"/>
      <c r="N140" s="168" t="s">
        <v>7</v>
      </c>
      <c r="O140" s="45" t="s">
        <v>8</v>
      </c>
      <c r="P140" s="45" t="s">
        <v>9</v>
      </c>
      <c r="Q140" s="45" t="s">
        <v>10</v>
      </c>
      <c r="R140" s="45" t="s">
        <v>11</v>
      </c>
      <c r="S140" s="46" t="s">
        <v>21</v>
      </c>
    </row>
    <row r="141" spans="1:19" ht="15">
      <c r="A141" s="47"/>
      <c r="B141" s="48"/>
      <c r="C141" s="224"/>
      <c r="D141" s="224"/>
      <c r="E141" s="169"/>
      <c r="F141" s="169"/>
      <c r="G141" s="169"/>
      <c r="H141" s="169"/>
      <c r="I141" s="169"/>
      <c r="J141" s="171">
        <f aca="true" t="shared" si="56" ref="J141:J148">IF($C$3=5,SUM(E141:I141),IF($C$3=4,SUM(E141:H141),IF($C$3=3,SUM(E141:G141),IF($C$3=2,SUM(E141:F141),IF($C$3=1,SUM(E141),0)))))</f>
        <v>0</v>
      </c>
      <c r="K141" s="47"/>
      <c r="L141" s="48"/>
      <c r="M141" s="49"/>
      <c r="N141" s="169"/>
      <c r="O141" s="169"/>
      <c r="P141" s="169"/>
      <c r="Q141" s="169"/>
      <c r="R141" s="169"/>
      <c r="S141" s="171">
        <f aca="true" t="shared" si="57" ref="S141:S150">IF($C$3=5,SUM(N141:R141),IF($C$3=4,SUM(N141:Q141),IF($C$3=3,SUM(N141:P141),IF($C$3=2,SUM(N141:O141),IF($C$3=1,SUM(N141),0)))))</f>
        <v>0</v>
      </c>
    </row>
    <row r="142" spans="1:19" ht="15">
      <c r="A142" s="50"/>
      <c r="B142" s="51"/>
      <c r="C142" s="225"/>
      <c r="D142" s="225"/>
      <c r="E142" s="169"/>
      <c r="F142" s="169"/>
      <c r="G142" s="169"/>
      <c r="H142" s="169"/>
      <c r="I142" s="169"/>
      <c r="J142" s="171">
        <f t="shared" si="56"/>
        <v>0</v>
      </c>
      <c r="K142" s="50"/>
      <c r="L142" s="51"/>
      <c r="M142" s="52"/>
      <c r="N142" s="169"/>
      <c r="O142" s="169"/>
      <c r="P142" s="169"/>
      <c r="Q142" s="169"/>
      <c r="R142" s="169"/>
      <c r="S142" s="171">
        <f t="shared" si="57"/>
        <v>0</v>
      </c>
    </row>
    <row r="143" spans="1:19" ht="15">
      <c r="A143" s="47"/>
      <c r="B143" s="48"/>
      <c r="C143" s="224"/>
      <c r="D143" s="224"/>
      <c r="E143" s="169"/>
      <c r="F143" s="169"/>
      <c r="G143" s="169"/>
      <c r="H143" s="169"/>
      <c r="I143" s="169"/>
      <c r="J143" s="171">
        <f t="shared" si="56"/>
        <v>0</v>
      </c>
      <c r="K143" s="47"/>
      <c r="L143" s="48"/>
      <c r="M143" s="49"/>
      <c r="N143" s="169"/>
      <c r="O143" s="169"/>
      <c r="P143" s="169"/>
      <c r="Q143" s="169"/>
      <c r="R143" s="169"/>
      <c r="S143" s="171">
        <f t="shared" si="57"/>
        <v>0</v>
      </c>
    </row>
    <row r="144" spans="1:19" ht="15">
      <c r="A144" s="54"/>
      <c r="B144" s="51"/>
      <c r="C144" s="225"/>
      <c r="D144" s="225"/>
      <c r="E144" s="169"/>
      <c r="F144" s="169"/>
      <c r="G144" s="169"/>
      <c r="H144" s="169"/>
      <c r="I144" s="169"/>
      <c r="J144" s="171">
        <f t="shared" si="56"/>
        <v>0</v>
      </c>
      <c r="K144" s="54"/>
      <c r="L144" s="51"/>
      <c r="M144" s="52"/>
      <c r="N144" s="169"/>
      <c r="O144" s="169"/>
      <c r="P144" s="169"/>
      <c r="Q144" s="169"/>
      <c r="R144" s="169"/>
      <c r="S144" s="171">
        <f t="shared" si="57"/>
        <v>0</v>
      </c>
    </row>
    <row r="145" spans="1:19" ht="15">
      <c r="A145" s="47"/>
      <c r="B145" s="48"/>
      <c r="C145" s="224"/>
      <c r="D145" s="224"/>
      <c r="E145" s="169"/>
      <c r="F145" s="169"/>
      <c r="G145" s="169"/>
      <c r="H145" s="169"/>
      <c r="I145" s="169"/>
      <c r="J145" s="171">
        <f t="shared" si="56"/>
        <v>0</v>
      </c>
      <c r="K145" s="47"/>
      <c r="L145" s="48"/>
      <c r="M145" s="49"/>
      <c r="N145" s="169"/>
      <c r="O145" s="169"/>
      <c r="P145" s="169"/>
      <c r="Q145" s="169"/>
      <c r="R145" s="169"/>
      <c r="S145" s="171">
        <f t="shared" si="57"/>
        <v>0</v>
      </c>
    </row>
    <row r="146" spans="1:19" ht="15">
      <c r="A146" s="54"/>
      <c r="B146" s="51"/>
      <c r="C146" s="225"/>
      <c r="D146" s="225"/>
      <c r="E146" s="169"/>
      <c r="F146" s="169"/>
      <c r="G146" s="169"/>
      <c r="H146" s="169"/>
      <c r="I146" s="169"/>
      <c r="J146" s="171">
        <f t="shared" si="56"/>
        <v>0</v>
      </c>
      <c r="K146" s="54"/>
      <c r="L146" s="51"/>
      <c r="M146" s="52"/>
      <c r="N146" s="169"/>
      <c r="O146" s="169"/>
      <c r="P146" s="169"/>
      <c r="Q146" s="169"/>
      <c r="R146" s="169"/>
      <c r="S146" s="171">
        <f t="shared" si="57"/>
        <v>0</v>
      </c>
    </row>
    <row r="147" spans="1:19" ht="15">
      <c r="A147" s="47"/>
      <c r="B147" s="48"/>
      <c r="C147" s="224"/>
      <c r="D147" s="224"/>
      <c r="E147" s="169"/>
      <c r="F147" s="169"/>
      <c r="G147" s="169"/>
      <c r="H147" s="169"/>
      <c r="I147" s="169"/>
      <c r="J147" s="171">
        <f t="shared" si="56"/>
        <v>0</v>
      </c>
      <c r="K147" s="47"/>
      <c r="L147" s="48"/>
      <c r="M147" s="49"/>
      <c r="N147" s="169"/>
      <c r="O147" s="169"/>
      <c r="P147" s="169"/>
      <c r="Q147" s="169"/>
      <c r="R147" s="169"/>
      <c r="S147" s="171">
        <f t="shared" si="57"/>
        <v>0</v>
      </c>
    </row>
    <row r="148" spans="1:19" ht="15">
      <c r="A148" s="54"/>
      <c r="B148" s="51"/>
      <c r="C148" s="225"/>
      <c r="D148" s="225"/>
      <c r="E148" s="169"/>
      <c r="F148" s="169"/>
      <c r="G148" s="169"/>
      <c r="H148" s="169"/>
      <c r="I148" s="169"/>
      <c r="J148" s="171">
        <f t="shared" si="56"/>
        <v>0</v>
      </c>
      <c r="K148" s="54"/>
      <c r="L148" s="51"/>
      <c r="M148" s="52"/>
      <c r="N148" s="169"/>
      <c r="O148" s="169"/>
      <c r="P148" s="169"/>
      <c r="Q148" s="169"/>
      <c r="R148" s="169"/>
      <c r="S148" s="171">
        <f t="shared" si="57"/>
        <v>0</v>
      </c>
    </row>
    <row r="149" spans="1:19" ht="15.75" thickBot="1">
      <c r="A149" s="47"/>
      <c r="B149" s="48"/>
      <c r="C149" s="224"/>
      <c r="D149" s="224"/>
      <c r="E149" s="176"/>
      <c r="F149" s="176"/>
      <c r="G149" s="176"/>
      <c r="H149" s="176"/>
      <c r="I149" s="176"/>
      <c r="J149" s="178">
        <f aca="true" t="shared" si="58" ref="J149:J150">IF($C$3=5,SUM(E149:I149),IF($C$3=4,SUM(E149:H149),IF($C$3=3,SUM(E149:G149),IF($C$3=2,SUM(E149:F149),IF($C$3=1,SUM(E149),0)))))</f>
        <v>0</v>
      </c>
      <c r="K149" s="47"/>
      <c r="L149" s="48"/>
      <c r="M149" s="49"/>
      <c r="N149" s="176"/>
      <c r="O149" s="177"/>
      <c r="P149" s="177"/>
      <c r="Q149" s="177"/>
      <c r="R149" s="177"/>
      <c r="S149" s="178">
        <f t="shared" si="57"/>
        <v>0</v>
      </c>
    </row>
    <row r="150" spans="1:19" ht="14.25" customHeight="1">
      <c r="A150" s="55"/>
      <c r="B150" s="56"/>
      <c r="C150" s="226"/>
      <c r="D150" s="226"/>
      <c r="E150" s="179">
        <f aca="true" t="shared" si="59" ref="E150:I150">SUM(E141:E149)</f>
        <v>0</v>
      </c>
      <c r="F150" s="180">
        <f t="shared" si="59"/>
        <v>0</v>
      </c>
      <c r="G150" s="180">
        <f t="shared" si="59"/>
        <v>0</v>
      </c>
      <c r="H150" s="180">
        <f t="shared" si="59"/>
        <v>0</v>
      </c>
      <c r="I150" s="180">
        <f t="shared" si="59"/>
        <v>0</v>
      </c>
      <c r="J150" s="204">
        <f t="shared" si="58"/>
        <v>0</v>
      </c>
      <c r="K150" s="55"/>
      <c r="L150" s="56"/>
      <c r="M150" s="57"/>
      <c r="N150" s="179">
        <f aca="true" t="shared" si="60" ref="N150:R150">SUM(N141:N149)</f>
        <v>0</v>
      </c>
      <c r="O150" s="180">
        <f t="shared" si="60"/>
        <v>0</v>
      </c>
      <c r="P150" s="180">
        <f t="shared" si="60"/>
        <v>0</v>
      </c>
      <c r="Q150" s="180">
        <f t="shared" si="60"/>
        <v>0</v>
      </c>
      <c r="R150" s="180">
        <f t="shared" si="60"/>
        <v>0</v>
      </c>
      <c r="S150" s="204">
        <f t="shared" si="57"/>
        <v>0</v>
      </c>
    </row>
    <row r="151" spans="1:10" ht="18.75" hidden="1">
      <c r="A151" s="69"/>
      <c r="B151" s="59"/>
      <c r="C151" s="59"/>
      <c r="D151" s="59"/>
      <c r="E151" s="59"/>
      <c r="F151" s="59"/>
      <c r="G151" s="59"/>
      <c r="H151" s="6"/>
      <c r="I151" s="6"/>
      <c r="J151" s="6"/>
    </row>
    <row r="152" spans="1:13" ht="18.75">
      <c r="A152" s="60" t="s">
        <v>30</v>
      </c>
      <c r="B152" s="75"/>
      <c r="C152" s="75"/>
      <c r="D152" s="75"/>
      <c r="E152" s="11" t="s">
        <v>39</v>
      </c>
      <c r="F152" s="59"/>
      <c r="G152" s="59"/>
      <c r="H152" s="6"/>
      <c r="I152" s="6"/>
      <c r="J152" s="6"/>
      <c r="K152" s="60" t="s">
        <v>30</v>
      </c>
      <c r="L152" s="75"/>
      <c r="M152" s="75"/>
    </row>
    <row r="153" spans="1:19" ht="19.5" thickBot="1">
      <c r="A153" s="116"/>
      <c r="B153" s="41"/>
      <c r="C153" s="42"/>
      <c r="D153" s="42"/>
      <c r="E153" s="168" t="s">
        <v>7</v>
      </c>
      <c r="F153" s="45" t="s">
        <v>8</v>
      </c>
      <c r="G153" s="45" t="s">
        <v>9</v>
      </c>
      <c r="H153" s="45" t="s">
        <v>10</v>
      </c>
      <c r="I153" s="45" t="s">
        <v>11</v>
      </c>
      <c r="J153" s="46" t="s">
        <v>21</v>
      </c>
      <c r="K153" s="116"/>
      <c r="L153" s="41"/>
      <c r="M153" s="42"/>
      <c r="N153" s="168" t="s">
        <v>7</v>
      </c>
      <c r="O153" s="45" t="s">
        <v>8</v>
      </c>
      <c r="P153" s="45" t="s">
        <v>9</v>
      </c>
      <c r="Q153" s="45" t="s">
        <v>10</v>
      </c>
      <c r="R153" s="45" t="s">
        <v>11</v>
      </c>
      <c r="S153" s="46" t="s">
        <v>21</v>
      </c>
    </row>
    <row r="154" spans="1:19" ht="15">
      <c r="A154" s="47"/>
      <c r="B154" s="48"/>
      <c r="C154" s="224"/>
      <c r="D154" s="224"/>
      <c r="E154" s="169"/>
      <c r="F154" s="169"/>
      <c r="G154" s="169"/>
      <c r="H154" s="169"/>
      <c r="I154" s="169"/>
      <c r="J154" s="171">
        <f aca="true" t="shared" si="61" ref="J154:J161">IF($C$3=5,SUM(E154:I154),IF($C$3=4,SUM(E154:H154),IF($C$3=3,SUM(E154:G154),IF($C$3=2,SUM(E154:F154),IF($C$3=1,SUM(E154),0)))))</f>
        <v>0</v>
      </c>
      <c r="K154" s="47"/>
      <c r="L154" s="48"/>
      <c r="M154" s="49"/>
      <c r="N154" s="169"/>
      <c r="O154" s="169"/>
      <c r="P154" s="169"/>
      <c r="Q154" s="169"/>
      <c r="R154" s="169"/>
      <c r="S154" s="171">
        <f aca="true" t="shared" si="62" ref="S154:S163">IF($C$3=5,SUM(N154:R154),IF($C$3=4,SUM(N154:Q154),IF($C$3=3,SUM(N154:P154),IF($C$3=2,SUM(N154:O154),IF($C$3=1,SUM(N154),0)))))</f>
        <v>0</v>
      </c>
    </row>
    <row r="155" spans="1:19" ht="15">
      <c r="A155" s="50"/>
      <c r="B155" s="51"/>
      <c r="C155" s="225"/>
      <c r="D155" s="225"/>
      <c r="E155" s="169"/>
      <c r="F155" s="169"/>
      <c r="G155" s="169"/>
      <c r="H155" s="169"/>
      <c r="I155" s="169"/>
      <c r="J155" s="171">
        <f t="shared" si="61"/>
        <v>0</v>
      </c>
      <c r="K155" s="50"/>
      <c r="L155" s="51"/>
      <c r="M155" s="52"/>
      <c r="N155" s="169"/>
      <c r="O155" s="169"/>
      <c r="P155" s="169"/>
      <c r="Q155" s="169"/>
      <c r="R155" s="169"/>
      <c r="S155" s="171">
        <f t="shared" si="62"/>
        <v>0</v>
      </c>
    </row>
    <row r="156" spans="1:19" ht="15">
      <c r="A156" s="47"/>
      <c r="B156" s="48"/>
      <c r="C156" s="224"/>
      <c r="D156" s="224"/>
      <c r="E156" s="169"/>
      <c r="F156" s="169"/>
      <c r="G156" s="169"/>
      <c r="H156" s="169"/>
      <c r="I156" s="169"/>
      <c r="J156" s="171">
        <f t="shared" si="61"/>
        <v>0</v>
      </c>
      <c r="K156" s="47"/>
      <c r="L156" s="48"/>
      <c r="M156" s="49"/>
      <c r="N156" s="169"/>
      <c r="O156" s="169"/>
      <c r="P156" s="169"/>
      <c r="Q156" s="169"/>
      <c r="R156" s="169"/>
      <c r="S156" s="171">
        <f t="shared" si="62"/>
        <v>0</v>
      </c>
    </row>
    <row r="157" spans="1:19" ht="15">
      <c r="A157" s="54"/>
      <c r="B157" s="51"/>
      <c r="C157" s="225"/>
      <c r="D157" s="225"/>
      <c r="E157" s="169"/>
      <c r="F157" s="169"/>
      <c r="G157" s="169"/>
      <c r="H157" s="169"/>
      <c r="I157" s="169"/>
      <c r="J157" s="171">
        <f t="shared" si="61"/>
        <v>0</v>
      </c>
      <c r="K157" s="54"/>
      <c r="L157" s="51"/>
      <c r="M157" s="52"/>
      <c r="N157" s="169"/>
      <c r="O157" s="169"/>
      <c r="P157" s="169"/>
      <c r="Q157" s="169"/>
      <c r="R157" s="169"/>
      <c r="S157" s="171">
        <f t="shared" si="62"/>
        <v>0</v>
      </c>
    </row>
    <row r="158" spans="1:19" ht="15">
      <c r="A158" s="47"/>
      <c r="B158" s="48"/>
      <c r="C158" s="224"/>
      <c r="D158" s="224"/>
      <c r="E158" s="169"/>
      <c r="F158" s="169"/>
      <c r="G158" s="169"/>
      <c r="H158" s="169"/>
      <c r="I158" s="169"/>
      <c r="J158" s="171">
        <f t="shared" si="61"/>
        <v>0</v>
      </c>
      <c r="K158" s="47"/>
      <c r="L158" s="48"/>
      <c r="M158" s="49"/>
      <c r="N158" s="169"/>
      <c r="O158" s="169"/>
      <c r="P158" s="169"/>
      <c r="Q158" s="169"/>
      <c r="R158" s="169"/>
      <c r="S158" s="171">
        <f t="shared" si="62"/>
        <v>0</v>
      </c>
    </row>
    <row r="159" spans="1:19" ht="15">
      <c r="A159" s="54"/>
      <c r="B159" s="51"/>
      <c r="C159" s="225"/>
      <c r="D159" s="225"/>
      <c r="E159" s="169"/>
      <c r="F159" s="169"/>
      <c r="G159" s="169"/>
      <c r="H159" s="169"/>
      <c r="I159" s="169"/>
      <c r="J159" s="171">
        <f t="shared" si="61"/>
        <v>0</v>
      </c>
      <c r="K159" s="54"/>
      <c r="L159" s="51"/>
      <c r="M159" s="52"/>
      <c r="N159" s="169"/>
      <c r="O159" s="169"/>
      <c r="P159" s="169"/>
      <c r="Q159" s="169"/>
      <c r="R159" s="169"/>
      <c r="S159" s="171">
        <f t="shared" si="62"/>
        <v>0</v>
      </c>
    </row>
    <row r="160" spans="1:19" ht="15">
      <c r="A160" s="47"/>
      <c r="B160" s="48"/>
      <c r="C160" s="224"/>
      <c r="D160" s="224"/>
      <c r="E160" s="169"/>
      <c r="F160" s="169"/>
      <c r="G160" s="169"/>
      <c r="H160" s="169"/>
      <c r="I160" s="169"/>
      <c r="J160" s="171">
        <f t="shared" si="61"/>
        <v>0</v>
      </c>
      <c r="K160" s="47"/>
      <c r="L160" s="48"/>
      <c r="M160" s="49"/>
      <c r="N160" s="169"/>
      <c r="O160" s="169"/>
      <c r="P160" s="169"/>
      <c r="Q160" s="169"/>
      <c r="R160" s="169"/>
      <c r="S160" s="171">
        <f t="shared" si="62"/>
        <v>0</v>
      </c>
    </row>
    <row r="161" spans="1:19" ht="15">
      <c r="A161" s="54"/>
      <c r="B161" s="51"/>
      <c r="C161" s="225"/>
      <c r="D161" s="225"/>
      <c r="E161" s="169"/>
      <c r="F161" s="169"/>
      <c r="G161" s="169"/>
      <c r="H161" s="169"/>
      <c r="I161" s="169"/>
      <c r="J161" s="171">
        <f t="shared" si="61"/>
        <v>0</v>
      </c>
      <c r="K161" s="54"/>
      <c r="L161" s="51"/>
      <c r="M161" s="52"/>
      <c r="N161" s="169"/>
      <c r="O161" s="169"/>
      <c r="P161" s="169"/>
      <c r="Q161" s="169"/>
      <c r="R161" s="169"/>
      <c r="S161" s="171">
        <f t="shared" si="62"/>
        <v>0</v>
      </c>
    </row>
    <row r="162" spans="1:19" ht="15.75" thickBot="1">
      <c r="A162" s="47"/>
      <c r="B162" s="48"/>
      <c r="C162" s="224"/>
      <c r="D162" s="224"/>
      <c r="E162" s="176"/>
      <c r="F162" s="176"/>
      <c r="G162" s="176"/>
      <c r="H162" s="176"/>
      <c r="I162" s="176"/>
      <c r="J162" s="178">
        <f aca="true" t="shared" si="63" ref="J162:J163">IF($C$3=5,SUM(E162:I162),IF($C$3=4,SUM(E162:H162),IF($C$3=3,SUM(E162:G162),IF($C$3=2,SUM(E162:F162),IF($C$3=1,SUM(E162),0)))))</f>
        <v>0</v>
      </c>
      <c r="K162" s="47"/>
      <c r="L162" s="48"/>
      <c r="M162" s="49"/>
      <c r="N162" s="176"/>
      <c r="O162" s="177"/>
      <c r="P162" s="177"/>
      <c r="Q162" s="177"/>
      <c r="R162" s="177"/>
      <c r="S162" s="178">
        <f t="shared" si="62"/>
        <v>0</v>
      </c>
    </row>
    <row r="163" spans="1:19" ht="15.75">
      <c r="A163" s="55"/>
      <c r="B163" s="56"/>
      <c r="C163" s="226"/>
      <c r="D163" s="226"/>
      <c r="E163" s="182">
        <f aca="true" t="shared" si="64" ref="E163:I163">SUM(E154:E162)</f>
        <v>0</v>
      </c>
      <c r="F163" s="183">
        <f t="shared" si="64"/>
        <v>0</v>
      </c>
      <c r="G163" s="183">
        <f t="shared" si="64"/>
        <v>0</v>
      </c>
      <c r="H163" s="183">
        <f t="shared" si="64"/>
        <v>0</v>
      </c>
      <c r="I163" s="183">
        <f t="shared" si="64"/>
        <v>0</v>
      </c>
      <c r="J163" s="204">
        <f t="shared" si="63"/>
        <v>0</v>
      </c>
      <c r="K163" s="55"/>
      <c r="L163" s="56"/>
      <c r="M163" s="57"/>
      <c r="N163" s="179">
        <f aca="true" t="shared" si="65" ref="N163:R163">SUM(N154:N162)</f>
        <v>0</v>
      </c>
      <c r="O163" s="180">
        <f t="shared" si="65"/>
        <v>0</v>
      </c>
      <c r="P163" s="180">
        <f t="shared" si="65"/>
        <v>0</v>
      </c>
      <c r="Q163" s="180">
        <f t="shared" si="65"/>
        <v>0</v>
      </c>
      <c r="R163" s="180">
        <f t="shared" si="65"/>
        <v>0</v>
      </c>
      <c r="S163" s="204">
        <f t="shared" si="62"/>
        <v>0</v>
      </c>
    </row>
    <row r="164" spans="1:10" ht="15" hidden="1">
      <c r="A164" s="67"/>
      <c r="B164" s="59"/>
      <c r="C164" s="59"/>
      <c r="D164" s="59"/>
      <c r="E164" s="59"/>
      <c r="F164" s="59"/>
      <c r="G164" s="59"/>
      <c r="H164" s="6"/>
      <c r="I164" s="6"/>
      <c r="J164" s="6"/>
    </row>
    <row r="165" spans="1:13" ht="18.75">
      <c r="A165" s="76" t="s">
        <v>44</v>
      </c>
      <c r="B165" s="73"/>
      <c r="C165" s="73"/>
      <c r="D165" s="73"/>
      <c r="E165" s="11" t="s">
        <v>39</v>
      </c>
      <c r="F165" s="69"/>
      <c r="G165" s="69"/>
      <c r="H165" s="6"/>
      <c r="I165" s="6"/>
      <c r="J165" s="6"/>
      <c r="K165" s="76" t="s">
        <v>44</v>
      </c>
      <c r="L165" s="73"/>
      <c r="M165" s="73"/>
    </row>
    <row r="166" spans="1:19" ht="19.5" thickBot="1">
      <c r="A166" s="42"/>
      <c r="B166" s="42"/>
      <c r="C166" s="42"/>
      <c r="D166" s="42"/>
      <c r="E166" s="168" t="s">
        <v>7</v>
      </c>
      <c r="F166" s="45" t="s">
        <v>8</v>
      </c>
      <c r="G166" s="45" t="s">
        <v>9</v>
      </c>
      <c r="H166" s="45" t="s">
        <v>10</v>
      </c>
      <c r="I166" s="45" t="s">
        <v>11</v>
      </c>
      <c r="J166" s="46" t="s">
        <v>21</v>
      </c>
      <c r="K166" s="42"/>
      <c r="L166" s="42"/>
      <c r="M166" s="42"/>
      <c r="N166" s="168" t="s">
        <v>7</v>
      </c>
      <c r="O166" s="45" t="s">
        <v>8</v>
      </c>
      <c r="P166" s="45" t="s">
        <v>9</v>
      </c>
      <c r="Q166" s="45" t="s">
        <v>10</v>
      </c>
      <c r="R166" s="45" t="s">
        <v>11</v>
      </c>
      <c r="S166" s="46" t="s">
        <v>21</v>
      </c>
    </row>
    <row r="167" spans="1:19" ht="15">
      <c r="A167" s="47"/>
      <c r="B167" s="48"/>
      <c r="C167" s="224"/>
      <c r="D167" s="224"/>
      <c r="E167" s="169"/>
      <c r="F167" s="169"/>
      <c r="G167" s="169"/>
      <c r="H167" s="169"/>
      <c r="I167" s="169"/>
      <c r="J167" s="171">
        <f aca="true" t="shared" si="66" ref="J167:J174">IF($C$3=5,SUM(E167:I167),IF($C$3=4,SUM(E167:H167),IF($C$3=3,SUM(E167:G167),IF($C$3=2,SUM(E167:F167),IF($C$3=1,SUM(E167),0)))))</f>
        <v>0</v>
      </c>
      <c r="K167" s="47"/>
      <c r="L167" s="48"/>
      <c r="M167" s="49"/>
      <c r="N167" s="169"/>
      <c r="O167" s="169"/>
      <c r="P167" s="169"/>
      <c r="Q167" s="169"/>
      <c r="R167" s="169"/>
      <c r="S167" s="171">
        <f aca="true" t="shared" si="67" ref="S167:S176">IF($C$3=5,SUM(N167:R167),IF($C$3=4,SUM(N167:Q167),IF($C$3=3,SUM(N167:P167),IF($C$3=2,SUM(N167:O167),IF($C$3=1,SUM(N167),0)))))</f>
        <v>0</v>
      </c>
    </row>
    <row r="168" spans="1:19" ht="15">
      <c r="A168" s="50"/>
      <c r="B168" s="51"/>
      <c r="C168" s="225"/>
      <c r="D168" s="225"/>
      <c r="E168" s="169"/>
      <c r="F168" s="169"/>
      <c r="G168" s="169"/>
      <c r="H168" s="169"/>
      <c r="I168" s="169"/>
      <c r="J168" s="171">
        <f t="shared" si="66"/>
        <v>0</v>
      </c>
      <c r="K168" s="50"/>
      <c r="L168" s="51"/>
      <c r="M168" s="52"/>
      <c r="N168" s="169"/>
      <c r="O168" s="169"/>
      <c r="P168" s="169"/>
      <c r="Q168" s="169"/>
      <c r="R168" s="169"/>
      <c r="S168" s="171">
        <f t="shared" si="67"/>
        <v>0</v>
      </c>
    </row>
    <row r="169" spans="1:19" ht="15">
      <c r="A169" s="47"/>
      <c r="B169" s="48"/>
      <c r="C169" s="224"/>
      <c r="D169" s="224"/>
      <c r="E169" s="169"/>
      <c r="F169" s="169"/>
      <c r="G169" s="169"/>
      <c r="H169" s="169"/>
      <c r="I169" s="169"/>
      <c r="J169" s="171">
        <f t="shared" si="66"/>
        <v>0</v>
      </c>
      <c r="K169" s="47"/>
      <c r="L169" s="48"/>
      <c r="M169" s="49"/>
      <c r="N169" s="169"/>
      <c r="O169" s="169"/>
      <c r="P169" s="169"/>
      <c r="Q169" s="169"/>
      <c r="R169" s="169"/>
      <c r="S169" s="171">
        <f t="shared" si="67"/>
        <v>0</v>
      </c>
    </row>
    <row r="170" spans="1:19" ht="15">
      <c r="A170" s="54"/>
      <c r="B170" s="51"/>
      <c r="C170" s="225"/>
      <c r="D170" s="225"/>
      <c r="E170" s="169"/>
      <c r="F170" s="169"/>
      <c r="G170" s="169"/>
      <c r="H170" s="169"/>
      <c r="I170" s="169"/>
      <c r="J170" s="171">
        <f t="shared" si="66"/>
        <v>0</v>
      </c>
      <c r="K170" s="54"/>
      <c r="L170" s="51"/>
      <c r="M170" s="52"/>
      <c r="N170" s="169"/>
      <c r="O170" s="169"/>
      <c r="P170" s="169"/>
      <c r="Q170" s="169"/>
      <c r="R170" s="169"/>
      <c r="S170" s="171">
        <f t="shared" si="67"/>
        <v>0</v>
      </c>
    </row>
    <row r="171" spans="1:19" ht="15">
      <c r="A171" s="47"/>
      <c r="B171" s="48"/>
      <c r="C171" s="224"/>
      <c r="D171" s="224"/>
      <c r="E171" s="169"/>
      <c r="F171" s="169"/>
      <c r="G171" s="169"/>
      <c r="H171" s="169"/>
      <c r="I171" s="169"/>
      <c r="J171" s="171">
        <f t="shared" si="66"/>
        <v>0</v>
      </c>
      <c r="K171" s="47"/>
      <c r="L171" s="48"/>
      <c r="M171" s="49"/>
      <c r="N171" s="169"/>
      <c r="O171" s="169"/>
      <c r="P171" s="169"/>
      <c r="Q171" s="169"/>
      <c r="R171" s="169"/>
      <c r="S171" s="171">
        <f t="shared" si="67"/>
        <v>0</v>
      </c>
    </row>
    <row r="172" spans="1:19" ht="15">
      <c r="A172" s="54"/>
      <c r="B172" s="51"/>
      <c r="C172" s="225"/>
      <c r="D172" s="225"/>
      <c r="E172" s="169"/>
      <c r="F172" s="169"/>
      <c r="G172" s="169"/>
      <c r="H172" s="169"/>
      <c r="I172" s="169"/>
      <c r="J172" s="171">
        <f t="shared" si="66"/>
        <v>0</v>
      </c>
      <c r="K172" s="54"/>
      <c r="L172" s="51"/>
      <c r="M172" s="52"/>
      <c r="N172" s="169"/>
      <c r="O172" s="169"/>
      <c r="P172" s="169"/>
      <c r="Q172" s="169"/>
      <c r="R172" s="169"/>
      <c r="S172" s="171">
        <f t="shared" si="67"/>
        <v>0</v>
      </c>
    </row>
    <row r="173" spans="1:19" ht="15">
      <c r="A173" s="47"/>
      <c r="B173" s="48"/>
      <c r="C173" s="224"/>
      <c r="D173" s="224"/>
      <c r="E173" s="169"/>
      <c r="F173" s="169"/>
      <c r="G173" s="169"/>
      <c r="H173" s="169"/>
      <c r="I173" s="169"/>
      <c r="J173" s="171">
        <f t="shared" si="66"/>
        <v>0</v>
      </c>
      <c r="K173" s="47"/>
      <c r="L173" s="48"/>
      <c r="M173" s="49"/>
      <c r="N173" s="169"/>
      <c r="O173" s="169"/>
      <c r="P173" s="169"/>
      <c r="Q173" s="169"/>
      <c r="R173" s="169"/>
      <c r="S173" s="171">
        <f t="shared" si="67"/>
        <v>0</v>
      </c>
    </row>
    <row r="174" spans="1:19" ht="15">
      <c r="A174" s="54"/>
      <c r="B174" s="51"/>
      <c r="C174" s="225"/>
      <c r="D174" s="225"/>
      <c r="E174" s="169"/>
      <c r="F174" s="169"/>
      <c r="G174" s="169"/>
      <c r="H174" s="169"/>
      <c r="I174" s="169"/>
      <c r="J174" s="171">
        <f t="shared" si="66"/>
        <v>0</v>
      </c>
      <c r="K174" s="54"/>
      <c r="L174" s="51"/>
      <c r="M174" s="52"/>
      <c r="N174" s="169"/>
      <c r="O174" s="169"/>
      <c r="P174" s="169"/>
      <c r="Q174" s="169"/>
      <c r="R174" s="169"/>
      <c r="S174" s="171">
        <f t="shared" si="67"/>
        <v>0</v>
      </c>
    </row>
    <row r="175" spans="1:19" ht="15.75" thickBot="1">
      <c r="A175" s="47"/>
      <c r="B175" s="48"/>
      <c r="C175" s="224"/>
      <c r="D175" s="224"/>
      <c r="E175" s="176"/>
      <c r="F175" s="176"/>
      <c r="G175" s="176"/>
      <c r="H175" s="176"/>
      <c r="I175" s="176"/>
      <c r="J175" s="178">
        <f aca="true" t="shared" si="68" ref="J175:J176">IF($C$3=5,SUM(E175:I175),IF($C$3=4,SUM(E175:H175),IF($C$3=3,SUM(E175:G175),IF($C$3=2,SUM(E175:F175),IF($C$3=1,SUM(E175),0)))))</f>
        <v>0</v>
      </c>
      <c r="K175" s="47"/>
      <c r="L175" s="48"/>
      <c r="M175" s="49"/>
      <c r="N175" s="176"/>
      <c r="O175" s="177"/>
      <c r="P175" s="177"/>
      <c r="Q175" s="177"/>
      <c r="R175" s="177"/>
      <c r="S175" s="178">
        <f t="shared" si="67"/>
        <v>0</v>
      </c>
    </row>
    <row r="176" spans="1:19" ht="15.75">
      <c r="A176" s="55"/>
      <c r="B176" s="56"/>
      <c r="C176" s="226"/>
      <c r="D176" s="226"/>
      <c r="E176" s="179">
        <f aca="true" t="shared" si="69" ref="E176:I176">SUM(E167:E175)</f>
        <v>0</v>
      </c>
      <c r="F176" s="180">
        <f t="shared" si="69"/>
        <v>0</v>
      </c>
      <c r="G176" s="180">
        <f t="shared" si="69"/>
        <v>0</v>
      </c>
      <c r="H176" s="180">
        <f t="shared" si="69"/>
        <v>0</v>
      </c>
      <c r="I176" s="180">
        <f t="shared" si="69"/>
        <v>0</v>
      </c>
      <c r="J176" s="204">
        <f t="shared" si="68"/>
        <v>0</v>
      </c>
      <c r="K176" s="55"/>
      <c r="L176" s="56"/>
      <c r="M176" s="57"/>
      <c r="N176" s="179">
        <f aca="true" t="shared" si="70" ref="N176:R176">SUM(N167:N175)</f>
        <v>0</v>
      </c>
      <c r="O176" s="180">
        <f t="shared" si="70"/>
        <v>0</v>
      </c>
      <c r="P176" s="180">
        <f t="shared" si="70"/>
        <v>0</v>
      </c>
      <c r="Q176" s="180">
        <f t="shared" si="70"/>
        <v>0</v>
      </c>
      <c r="R176" s="180">
        <f t="shared" si="70"/>
        <v>0</v>
      </c>
      <c r="S176" s="204">
        <f t="shared" si="67"/>
        <v>0</v>
      </c>
    </row>
    <row r="177" spans="1:10" ht="18.75" hidden="1">
      <c r="A177" s="59"/>
      <c r="B177" s="77"/>
      <c r="C177" s="77"/>
      <c r="D177" s="77"/>
      <c r="E177" s="77"/>
      <c r="F177" s="77"/>
      <c r="G177" s="77"/>
      <c r="H177" s="66"/>
      <c r="I177" s="66"/>
      <c r="J177" s="66"/>
    </row>
    <row r="178" spans="1:13" ht="18.75">
      <c r="A178" s="76" t="s">
        <v>31</v>
      </c>
      <c r="B178" s="74"/>
      <c r="C178" s="74"/>
      <c r="D178" s="74"/>
      <c r="E178" s="11" t="s">
        <v>39</v>
      </c>
      <c r="F178" s="67"/>
      <c r="G178" s="67"/>
      <c r="H178" s="6"/>
      <c r="I178" s="6"/>
      <c r="J178" s="6"/>
      <c r="K178" s="76" t="s">
        <v>31</v>
      </c>
      <c r="L178" s="74"/>
      <c r="M178" s="74"/>
    </row>
    <row r="179" spans="1:19" ht="19.5" thickBot="1">
      <c r="A179" s="42"/>
      <c r="B179" s="42"/>
      <c r="C179" s="42"/>
      <c r="D179" s="42"/>
      <c r="E179" s="168" t="s">
        <v>7</v>
      </c>
      <c r="F179" s="45" t="s">
        <v>8</v>
      </c>
      <c r="G179" s="45" t="s">
        <v>9</v>
      </c>
      <c r="H179" s="45" t="s">
        <v>10</v>
      </c>
      <c r="I179" s="45" t="s">
        <v>11</v>
      </c>
      <c r="J179" s="46" t="s">
        <v>21</v>
      </c>
      <c r="K179" s="42"/>
      <c r="L179" s="42"/>
      <c r="M179" s="42"/>
      <c r="N179" s="168" t="s">
        <v>7</v>
      </c>
      <c r="O179" s="45" t="s">
        <v>8</v>
      </c>
      <c r="P179" s="45" t="s">
        <v>9</v>
      </c>
      <c r="Q179" s="45" t="s">
        <v>10</v>
      </c>
      <c r="R179" s="45" t="s">
        <v>11</v>
      </c>
      <c r="S179" s="46" t="s">
        <v>21</v>
      </c>
    </row>
    <row r="180" spans="1:19" ht="15">
      <c r="A180" s="47"/>
      <c r="B180" s="48"/>
      <c r="C180" s="224"/>
      <c r="D180" s="224"/>
      <c r="E180" s="169"/>
      <c r="F180" s="169"/>
      <c r="G180" s="169"/>
      <c r="H180" s="169"/>
      <c r="I180" s="169"/>
      <c r="J180" s="171">
        <f aca="true" t="shared" si="71" ref="J180:J187">IF($C$3=5,SUM(E180:I180),IF($C$3=4,SUM(E180:H180),IF($C$3=3,SUM(E180:G180),IF($C$3=2,SUM(E180:F180),IF($C$3=1,SUM(E180),0)))))</f>
        <v>0</v>
      </c>
      <c r="K180" s="47"/>
      <c r="L180" s="48"/>
      <c r="M180" s="49"/>
      <c r="N180" s="169"/>
      <c r="O180" s="169"/>
      <c r="P180" s="169"/>
      <c r="Q180" s="169"/>
      <c r="R180" s="169"/>
      <c r="S180" s="171">
        <f aca="true" t="shared" si="72" ref="S180:S189">IF($C$3=5,SUM(N180:R180),IF($C$3=4,SUM(N180:Q180),IF($C$3=3,SUM(N180:P180),IF($C$3=2,SUM(N180:O180),IF($C$3=1,SUM(N180),0)))))</f>
        <v>0</v>
      </c>
    </row>
    <row r="181" spans="1:19" ht="15">
      <c r="A181" s="50"/>
      <c r="B181" s="51"/>
      <c r="C181" s="225"/>
      <c r="D181" s="225"/>
      <c r="E181" s="169"/>
      <c r="F181" s="169"/>
      <c r="G181" s="169"/>
      <c r="H181" s="169"/>
      <c r="I181" s="169"/>
      <c r="J181" s="171">
        <f t="shared" si="71"/>
        <v>0</v>
      </c>
      <c r="K181" s="50"/>
      <c r="L181" s="51"/>
      <c r="M181" s="52"/>
      <c r="N181" s="169"/>
      <c r="O181" s="169"/>
      <c r="P181" s="169"/>
      <c r="Q181" s="169"/>
      <c r="R181" s="169"/>
      <c r="S181" s="171">
        <f t="shared" si="72"/>
        <v>0</v>
      </c>
    </row>
    <row r="182" spans="1:19" ht="15">
      <c r="A182" s="47"/>
      <c r="B182" s="48"/>
      <c r="C182" s="224"/>
      <c r="D182" s="224"/>
      <c r="E182" s="169"/>
      <c r="F182" s="169"/>
      <c r="G182" s="169"/>
      <c r="H182" s="169"/>
      <c r="I182" s="169"/>
      <c r="J182" s="171">
        <f t="shared" si="71"/>
        <v>0</v>
      </c>
      <c r="K182" s="47"/>
      <c r="L182" s="48"/>
      <c r="M182" s="49"/>
      <c r="N182" s="169"/>
      <c r="O182" s="169"/>
      <c r="P182" s="169"/>
      <c r="Q182" s="169"/>
      <c r="R182" s="169"/>
      <c r="S182" s="171">
        <f t="shared" si="72"/>
        <v>0</v>
      </c>
    </row>
    <row r="183" spans="1:19" ht="15">
      <c r="A183" s="54"/>
      <c r="B183" s="51"/>
      <c r="C183" s="225"/>
      <c r="D183" s="225"/>
      <c r="E183" s="169"/>
      <c r="F183" s="169"/>
      <c r="G183" s="169"/>
      <c r="H183" s="169"/>
      <c r="I183" s="169"/>
      <c r="J183" s="171">
        <f t="shared" si="71"/>
        <v>0</v>
      </c>
      <c r="K183" s="54"/>
      <c r="L183" s="51"/>
      <c r="M183" s="52"/>
      <c r="N183" s="169"/>
      <c r="O183" s="169"/>
      <c r="P183" s="169"/>
      <c r="Q183" s="169"/>
      <c r="R183" s="169"/>
      <c r="S183" s="171">
        <f t="shared" si="72"/>
        <v>0</v>
      </c>
    </row>
    <row r="184" spans="1:19" ht="15">
      <c r="A184" s="47"/>
      <c r="B184" s="48"/>
      <c r="C184" s="224"/>
      <c r="D184" s="224"/>
      <c r="E184" s="169"/>
      <c r="F184" s="169"/>
      <c r="G184" s="169"/>
      <c r="H184" s="169"/>
      <c r="I184" s="169"/>
      <c r="J184" s="171">
        <f t="shared" si="71"/>
        <v>0</v>
      </c>
      <c r="K184" s="47"/>
      <c r="L184" s="48"/>
      <c r="M184" s="49"/>
      <c r="N184" s="169"/>
      <c r="O184" s="169"/>
      <c r="P184" s="169"/>
      <c r="Q184" s="169"/>
      <c r="R184" s="169"/>
      <c r="S184" s="171">
        <f t="shared" si="72"/>
        <v>0</v>
      </c>
    </row>
    <row r="185" spans="1:19" ht="15">
      <c r="A185" s="54"/>
      <c r="B185" s="51"/>
      <c r="C185" s="225"/>
      <c r="D185" s="225"/>
      <c r="E185" s="169"/>
      <c r="F185" s="169"/>
      <c r="G185" s="169"/>
      <c r="H185" s="169"/>
      <c r="I185" s="169"/>
      <c r="J185" s="171">
        <f t="shared" si="71"/>
        <v>0</v>
      </c>
      <c r="K185" s="54"/>
      <c r="L185" s="51"/>
      <c r="M185" s="52"/>
      <c r="N185" s="169"/>
      <c r="O185" s="169"/>
      <c r="P185" s="169"/>
      <c r="Q185" s="169"/>
      <c r="R185" s="169"/>
      <c r="S185" s="171">
        <f t="shared" si="72"/>
        <v>0</v>
      </c>
    </row>
    <row r="186" spans="1:19" ht="15">
      <c r="A186" s="47"/>
      <c r="B186" s="48"/>
      <c r="C186" s="224"/>
      <c r="D186" s="224"/>
      <c r="E186" s="169"/>
      <c r="F186" s="169"/>
      <c r="G186" s="169"/>
      <c r="H186" s="169"/>
      <c r="I186" s="169"/>
      <c r="J186" s="171">
        <f t="shared" si="71"/>
        <v>0</v>
      </c>
      <c r="K186" s="47"/>
      <c r="L186" s="48"/>
      <c r="M186" s="49"/>
      <c r="N186" s="169"/>
      <c r="O186" s="169"/>
      <c r="P186" s="169"/>
      <c r="Q186" s="169"/>
      <c r="R186" s="169"/>
      <c r="S186" s="171">
        <f t="shared" si="72"/>
        <v>0</v>
      </c>
    </row>
    <row r="187" spans="1:19" ht="15">
      <c r="A187" s="54"/>
      <c r="B187" s="51"/>
      <c r="C187" s="225"/>
      <c r="D187" s="225"/>
      <c r="E187" s="169"/>
      <c r="F187" s="169"/>
      <c r="G187" s="169"/>
      <c r="H187" s="169"/>
      <c r="I187" s="169"/>
      <c r="J187" s="171">
        <f t="shared" si="71"/>
        <v>0</v>
      </c>
      <c r="K187" s="54"/>
      <c r="L187" s="51"/>
      <c r="M187" s="52"/>
      <c r="N187" s="169"/>
      <c r="O187" s="169"/>
      <c r="P187" s="169"/>
      <c r="Q187" s="169"/>
      <c r="R187" s="169"/>
      <c r="S187" s="171">
        <f t="shared" si="72"/>
        <v>0</v>
      </c>
    </row>
    <row r="188" spans="1:19" ht="15.75" thickBot="1">
      <c r="A188" s="47"/>
      <c r="B188" s="48"/>
      <c r="C188" s="224"/>
      <c r="D188" s="224"/>
      <c r="E188" s="176"/>
      <c r="F188" s="176"/>
      <c r="G188" s="176"/>
      <c r="H188" s="176"/>
      <c r="I188" s="176"/>
      <c r="J188" s="178">
        <f aca="true" t="shared" si="73" ref="J188:J189">IF($C$3=5,SUM(E188:I188),IF($C$3=4,SUM(E188:H188),IF($C$3=3,SUM(E188:G188),IF($C$3=2,SUM(E188:F188),IF($C$3=1,SUM(E188),0)))))</f>
        <v>0</v>
      </c>
      <c r="K188" s="47"/>
      <c r="L188" s="48"/>
      <c r="M188" s="49"/>
      <c r="N188" s="176"/>
      <c r="O188" s="176"/>
      <c r="P188" s="176"/>
      <c r="Q188" s="176"/>
      <c r="R188" s="176"/>
      <c r="S188" s="178">
        <f t="shared" si="72"/>
        <v>0</v>
      </c>
    </row>
    <row r="189" spans="1:19" ht="15.75">
      <c r="A189" s="55"/>
      <c r="B189" s="56"/>
      <c r="C189" s="226"/>
      <c r="D189" s="226"/>
      <c r="E189" s="179">
        <f aca="true" t="shared" si="74" ref="E189:I189">SUM(E180:E188)</f>
        <v>0</v>
      </c>
      <c r="F189" s="180">
        <f t="shared" si="74"/>
        <v>0</v>
      </c>
      <c r="G189" s="180">
        <f t="shared" si="74"/>
        <v>0</v>
      </c>
      <c r="H189" s="180">
        <f t="shared" si="74"/>
        <v>0</v>
      </c>
      <c r="I189" s="180">
        <f t="shared" si="74"/>
        <v>0</v>
      </c>
      <c r="J189" s="204">
        <f t="shared" si="73"/>
        <v>0</v>
      </c>
      <c r="K189" s="55"/>
      <c r="L189" s="56"/>
      <c r="M189" s="57"/>
      <c r="N189" s="179">
        <f aca="true" t="shared" si="75" ref="N189:R189">SUM(N180:N188)</f>
        <v>0</v>
      </c>
      <c r="O189" s="180">
        <f t="shared" si="75"/>
        <v>0</v>
      </c>
      <c r="P189" s="180">
        <f t="shared" si="75"/>
        <v>0</v>
      </c>
      <c r="Q189" s="180">
        <f t="shared" si="75"/>
        <v>0</v>
      </c>
      <c r="R189" s="180">
        <f t="shared" si="75"/>
        <v>0</v>
      </c>
      <c r="S189" s="204">
        <f t="shared" si="72"/>
        <v>0</v>
      </c>
    </row>
    <row r="190" spans="1:10" ht="0.75" customHeight="1">
      <c r="A190" s="59"/>
      <c r="B190" s="78"/>
      <c r="C190" s="78"/>
      <c r="D190" s="78"/>
      <c r="E190" s="78"/>
      <c r="F190" s="78"/>
      <c r="G190" s="78"/>
      <c r="H190" s="6"/>
      <c r="I190" s="6"/>
      <c r="J190" s="94"/>
    </row>
    <row r="191" spans="1:13" ht="18.75">
      <c r="A191" s="60" t="s">
        <v>82</v>
      </c>
      <c r="B191" s="79"/>
      <c r="C191" s="79"/>
      <c r="D191" s="79"/>
      <c r="E191" s="11" t="s">
        <v>39</v>
      </c>
      <c r="F191" s="43"/>
      <c r="G191" s="43"/>
      <c r="H191" s="6"/>
      <c r="I191" s="6"/>
      <c r="J191" s="6"/>
      <c r="K191" s="60" t="s">
        <v>82</v>
      </c>
      <c r="L191" s="79"/>
      <c r="M191" s="79"/>
    </row>
    <row r="192" spans="1:19" ht="19.5" thickBot="1">
      <c r="A192" s="42"/>
      <c r="B192" s="42"/>
      <c r="C192" s="42"/>
      <c r="D192" s="42"/>
      <c r="E192" s="168" t="s">
        <v>7</v>
      </c>
      <c r="F192" s="45" t="s">
        <v>8</v>
      </c>
      <c r="G192" s="45" t="s">
        <v>9</v>
      </c>
      <c r="H192" s="45" t="s">
        <v>10</v>
      </c>
      <c r="I192" s="45" t="s">
        <v>11</v>
      </c>
      <c r="J192" s="46" t="s">
        <v>21</v>
      </c>
      <c r="K192" s="42"/>
      <c r="L192" s="42"/>
      <c r="M192" s="42"/>
      <c r="N192" s="168" t="s">
        <v>7</v>
      </c>
      <c r="O192" s="45" t="s">
        <v>8</v>
      </c>
      <c r="P192" s="45" t="s">
        <v>9</v>
      </c>
      <c r="Q192" s="45" t="s">
        <v>10</v>
      </c>
      <c r="R192" s="45" t="s">
        <v>11</v>
      </c>
      <c r="S192" s="46" t="s">
        <v>21</v>
      </c>
    </row>
    <row r="193" spans="1:19" ht="15">
      <c r="A193" s="47"/>
      <c r="B193" s="48"/>
      <c r="C193" s="224"/>
      <c r="D193" s="224"/>
      <c r="E193" s="169"/>
      <c r="F193" s="169"/>
      <c r="G193" s="169"/>
      <c r="H193" s="169"/>
      <c r="I193" s="169"/>
      <c r="J193" s="171">
        <f aca="true" t="shared" si="76" ref="J193:J200">IF($C$3=5,SUM(E193:I193),IF($C$3=4,SUM(E193:H193),IF($C$3=3,SUM(E193:G193),IF($C$3=2,SUM(E193:F193),IF($C$3=1,SUM(E193),0)))))</f>
        <v>0</v>
      </c>
      <c r="K193" s="47"/>
      <c r="L193" s="48"/>
      <c r="M193" s="49"/>
      <c r="N193" s="169"/>
      <c r="O193" s="169"/>
      <c r="P193" s="169"/>
      <c r="Q193" s="169"/>
      <c r="R193" s="169"/>
      <c r="S193" s="171">
        <f aca="true" t="shared" si="77" ref="S193:S202">IF($C$3=5,SUM(N193:R193),IF($C$3=4,SUM(N193:Q193),IF($C$3=3,SUM(N193:P193),IF($C$3=2,SUM(N193:O193),IF($C$3=1,SUM(N193),0)))))</f>
        <v>0</v>
      </c>
    </row>
    <row r="194" spans="1:19" ht="15">
      <c r="A194" s="50"/>
      <c r="B194" s="51"/>
      <c r="C194" s="225"/>
      <c r="D194" s="225"/>
      <c r="E194" s="169"/>
      <c r="F194" s="169"/>
      <c r="G194" s="169"/>
      <c r="H194" s="169"/>
      <c r="I194" s="169"/>
      <c r="J194" s="171">
        <f t="shared" si="76"/>
        <v>0</v>
      </c>
      <c r="K194" s="50"/>
      <c r="L194" s="51"/>
      <c r="M194" s="52"/>
      <c r="N194" s="169"/>
      <c r="O194" s="169"/>
      <c r="P194" s="169"/>
      <c r="Q194" s="169"/>
      <c r="R194" s="169"/>
      <c r="S194" s="171">
        <f t="shared" si="77"/>
        <v>0</v>
      </c>
    </row>
    <row r="195" spans="1:19" ht="15">
      <c r="A195" s="47"/>
      <c r="B195" s="48"/>
      <c r="C195" s="224"/>
      <c r="D195" s="224"/>
      <c r="E195" s="169"/>
      <c r="F195" s="169"/>
      <c r="G195" s="169"/>
      <c r="H195" s="169"/>
      <c r="I195" s="169"/>
      <c r="J195" s="171">
        <f t="shared" si="76"/>
        <v>0</v>
      </c>
      <c r="K195" s="47"/>
      <c r="L195" s="48"/>
      <c r="M195" s="49"/>
      <c r="N195" s="169"/>
      <c r="O195" s="169"/>
      <c r="P195" s="169"/>
      <c r="Q195" s="169"/>
      <c r="R195" s="169"/>
      <c r="S195" s="171">
        <f t="shared" si="77"/>
        <v>0</v>
      </c>
    </row>
    <row r="196" spans="1:19" ht="15">
      <c r="A196" s="54"/>
      <c r="B196" s="51"/>
      <c r="C196" s="225"/>
      <c r="D196" s="225"/>
      <c r="E196" s="169"/>
      <c r="F196" s="169"/>
      <c r="G196" s="169"/>
      <c r="H196" s="169"/>
      <c r="I196" s="169"/>
      <c r="J196" s="171">
        <f t="shared" si="76"/>
        <v>0</v>
      </c>
      <c r="K196" s="54"/>
      <c r="L196" s="51"/>
      <c r="M196" s="52"/>
      <c r="N196" s="169"/>
      <c r="O196" s="169"/>
      <c r="P196" s="169"/>
      <c r="Q196" s="169"/>
      <c r="R196" s="169"/>
      <c r="S196" s="171">
        <f t="shared" si="77"/>
        <v>0</v>
      </c>
    </row>
    <row r="197" spans="1:19" ht="15">
      <c r="A197" s="47"/>
      <c r="B197" s="48"/>
      <c r="C197" s="224"/>
      <c r="D197" s="224"/>
      <c r="E197" s="169"/>
      <c r="F197" s="169"/>
      <c r="G197" s="169"/>
      <c r="H197" s="169"/>
      <c r="I197" s="169"/>
      <c r="J197" s="171">
        <f t="shared" si="76"/>
        <v>0</v>
      </c>
      <c r="K197" s="47"/>
      <c r="L197" s="48"/>
      <c r="M197" s="49"/>
      <c r="N197" s="169"/>
      <c r="O197" s="169"/>
      <c r="P197" s="169"/>
      <c r="Q197" s="169"/>
      <c r="R197" s="169"/>
      <c r="S197" s="171">
        <f t="shared" si="77"/>
        <v>0</v>
      </c>
    </row>
    <row r="198" spans="1:19" ht="15">
      <c r="A198" s="54"/>
      <c r="B198" s="51"/>
      <c r="C198" s="225"/>
      <c r="D198" s="225"/>
      <c r="E198" s="169"/>
      <c r="F198" s="169"/>
      <c r="G198" s="169"/>
      <c r="H198" s="169"/>
      <c r="I198" s="169"/>
      <c r="J198" s="171">
        <f t="shared" si="76"/>
        <v>0</v>
      </c>
      <c r="K198" s="54"/>
      <c r="L198" s="51"/>
      <c r="M198" s="52"/>
      <c r="N198" s="169"/>
      <c r="O198" s="169"/>
      <c r="P198" s="169"/>
      <c r="Q198" s="169"/>
      <c r="R198" s="169"/>
      <c r="S198" s="171">
        <f t="shared" si="77"/>
        <v>0</v>
      </c>
    </row>
    <row r="199" spans="1:19" ht="15">
      <c r="A199" s="47"/>
      <c r="B199" s="48"/>
      <c r="C199" s="224"/>
      <c r="D199" s="224"/>
      <c r="E199" s="169"/>
      <c r="F199" s="169"/>
      <c r="G199" s="169"/>
      <c r="H199" s="169"/>
      <c r="I199" s="169"/>
      <c r="J199" s="171">
        <f t="shared" si="76"/>
        <v>0</v>
      </c>
      <c r="K199" s="47"/>
      <c r="L199" s="48"/>
      <c r="M199" s="49"/>
      <c r="N199" s="169"/>
      <c r="O199" s="169"/>
      <c r="P199" s="169"/>
      <c r="Q199" s="169"/>
      <c r="R199" s="169"/>
      <c r="S199" s="171">
        <f t="shared" si="77"/>
        <v>0</v>
      </c>
    </row>
    <row r="200" spans="1:19" ht="15">
      <c r="A200" s="54"/>
      <c r="B200" s="51"/>
      <c r="C200" s="225"/>
      <c r="D200" s="225"/>
      <c r="E200" s="169"/>
      <c r="F200" s="169"/>
      <c r="G200" s="169"/>
      <c r="H200" s="169"/>
      <c r="I200" s="169"/>
      <c r="J200" s="171">
        <f t="shared" si="76"/>
        <v>0</v>
      </c>
      <c r="K200" s="54"/>
      <c r="L200" s="51"/>
      <c r="M200" s="52"/>
      <c r="N200" s="169"/>
      <c r="O200" s="169"/>
      <c r="P200" s="169"/>
      <c r="Q200" s="169"/>
      <c r="R200" s="169"/>
      <c r="S200" s="171">
        <f t="shared" si="77"/>
        <v>0</v>
      </c>
    </row>
    <row r="201" spans="1:19" ht="15.75" thickBot="1">
      <c r="A201" s="47"/>
      <c r="B201" s="48"/>
      <c r="C201" s="224"/>
      <c r="D201" s="224"/>
      <c r="E201" s="176"/>
      <c r="F201" s="176"/>
      <c r="G201" s="176"/>
      <c r="H201" s="176"/>
      <c r="I201" s="176"/>
      <c r="J201" s="178">
        <f aca="true" t="shared" si="78" ref="J201:J202">IF($C$3=5,SUM(E201:I201),IF($C$3=4,SUM(E201:H201),IF($C$3=3,SUM(E201:G201),IF($C$3=2,SUM(E201:F201),IF($C$3=1,SUM(E201),0)))))</f>
        <v>0</v>
      </c>
      <c r="K201" s="47"/>
      <c r="L201" s="48"/>
      <c r="M201" s="49"/>
      <c r="N201" s="176"/>
      <c r="O201" s="177"/>
      <c r="P201" s="177"/>
      <c r="Q201" s="177"/>
      <c r="R201" s="177"/>
      <c r="S201" s="178">
        <f t="shared" si="77"/>
        <v>0</v>
      </c>
    </row>
    <row r="202" spans="1:19" ht="15.75">
      <c r="A202" s="55"/>
      <c r="B202" s="56"/>
      <c r="C202" s="226"/>
      <c r="D202" s="226"/>
      <c r="E202" s="179">
        <f aca="true" t="shared" si="79" ref="E202:I202">SUM(E193:E201)</f>
        <v>0</v>
      </c>
      <c r="F202" s="180">
        <f t="shared" si="79"/>
        <v>0</v>
      </c>
      <c r="G202" s="180">
        <f t="shared" si="79"/>
        <v>0</v>
      </c>
      <c r="H202" s="180">
        <f t="shared" si="79"/>
        <v>0</v>
      </c>
      <c r="I202" s="180">
        <f t="shared" si="79"/>
        <v>0</v>
      </c>
      <c r="J202" s="204">
        <f t="shared" si="78"/>
        <v>0</v>
      </c>
      <c r="K202" s="55"/>
      <c r="L202" s="56"/>
      <c r="M202" s="57"/>
      <c r="N202" s="179">
        <f aca="true" t="shared" si="80" ref="N202:R202">SUM(N193:N201)</f>
        <v>0</v>
      </c>
      <c r="O202" s="180">
        <f t="shared" si="80"/>
        <v>0</v>
      </c>
      <c r="P202" s="180">
        <f t="shared" si="80"/>
        <v>0</v>
      </c>
      <c r="Q202" s="180">
        <f t="shared" si="80"/>
        <v>0</v>
      </c>
      <c r="R202" s="180">
        <f t="shared" si="80"/>
        <v>0</v>
      </c>
      <c r="S202" s="204">
        <f t="shared" si="77"/>
        <v>0</v>
      </c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9" ht="18.75">
      <c r="A204" s="80" t="s">
        <v>37</v>
      </c>
      <c r="B204" s="81"/>
      <c r="C204" s="81"/>
      <c r="D204" s="81"/>
      <c r="E204" s="117">
        <f>SUM(Budget!E22,E36,E49,E72,E85,E98,E111,E124,E137,E150,E163,E176,E189,E202)</f>
        <v>0</v>
      </c>
      <c r="F204" s="117">
        <f>SUM(Budget!F22,F36,F49,F72,F85,F98,F111,F124,F137,F150,F163,F176,F189,F202)</f>
        <v>0</v>
      </c>
      <c r="G204" s="117">
        <f>SUM(Budget!G22,G36,G49,G72,G85,G98,G111,G124,G137,G150,G163,G176,G189,G202)</f>
        <v>0</v>
      </c>
      <c r="H204" s="117">
        <f>SUM(Budget!H22,H36,H49,H72,H85,H98,H111,H124,H137,H150,H163,H176,H189,H202)</f>
        <v>0</v>
      </c>
      <c r="I204" s="117">
        <f>SUM(Budget!I22,I36,I49,I72,I85,I98,I111,I124,I137,I150,I163,I176,I189,I202)</f>
        <v>0</v>
      </c>
      <c r="J204" s="117">
        <f>SUM(Budget!J22,J36,J49,J72,J85,J98,J111,J124,J137,J150,J163,J176,J189,J202)</f>
        <v>0</v>
      </c>
      <c r="K204" s="80" t="s">
        <v>76</v>
      </c>
      <c r="L204" s="81"/>
      <c r="M204" s="81"/>
      <c r="N204" s="117">
        <f>SUM(Budget!N22,N36,N49,N72,N85,N98,N111,N124,N137,N150,N163,N176,N189,N202)</f>
        <v>0</v>
      </c>
      <c r="O204" s="117">
        <f>SUM(Budget!O22,O36,O49,O72,O85,O98,O111,O124,O137,O150,O163,O176,O189,O202)</f>
        <v>0</v>
      </c>
      <c r="P204" s="117">
        <f>SUM(Budget!P22,P36,P49,P72,P85,P98,P111,P124,P137,P150,P163,P176,P189,P202)</f>
        <v>0</v>
      </c>
      <c r="Q204" s="117">
        <f>SUM(Budget!Q22,Q36,Q49,Q72,Q85,Q98,Q111,Q124,Q137,Q150,Q163,Q176,Q189,Q202)</f>
        <v>0</v>
      </c>
      <c r="R204" s="117">
        <f>SUM(Budget!R22,R36,R49,R72,R85,R98,R111,R124,R137,R150,R163,R176,R189,R202)</f>
        <v>0</v>
      </c>
      <c r="S204" s="117">
        <f>SUM(Budget!S22,S36,S49,S72,S85,S98,S111,S124,S137,S150,S163,S176,S189,S202)</f>
        <v>0</v>
      </c>
    </row>
    <row r="205" spans="1:19" ht="18.75">
      <c r="A205" s="115" t="s">
        <v>47</v>
      </c>
      <c r="B205" s="81"/>
      <c r="C205" s="81"/>
      <c r="D205" s="81"/>
      <c r="E205" s="117">
        <f>-E202</f>
        <v>0</v>
      </c>
      <c r="F205" s="117">
        <f aca="true" t="shared" si="81" ref="F205:I205">-F202</f>
        <v>0</v>
      </c>
      <c r="G205" s="117">
        <f t="shared" si="81"/>
        <v>0</v>
      </c>
      <c r="H205" s="117">
        <f t="shared" si="81"/>
        <v>0</v>
      </c>
      <c r="I205" s="117">
        <f t="shared" si="81"/>
        <v>0</v>
      </c>
      <c r="J205" s="117">
        <f>SUM(E205:I205)</f>
        <v>0</v>
      </c>
      <c r="K205" s="115" t="s">
        <v>47</v>
      </c>
      <c r="L205" s="81"/>
      <c r="M205" s="81"/>
      <c r="N205" s="117">
        <f>-N202</f>
        <v>0</v>
      </c>
      <c r="O205" s="117">
        <f aca="true" t="shared" si="82" ref="O205:R205">-O202</f>
        <v>0</v>
      </c>
      <c r="P205" s="117">
        <f t="shared" si="82"/>
        <v>0</v>
      </c>
      <c r="Q205" s="117">
        <f t="shared" si="82"/>
        <v>0</v>
      </c>
      <c r="R205" s="117">
        <f t="shared" si="82"/>
        <v>0</v>
      </c>
      <c r="S205" s="117">
        <f>SUM(N205:R205)</f>
        <v>0</v>
      </c>
    </row>
    <row r="206" spans="1:19" ht="18.75">
      <c r="A206" s="115" t="s">
        <v>51</v>
      </c>
      <c r="B206" s="81"/>
      <c r="C206" s="81"/>
      <c r="D206" s="81"/>
      <c r="E206" s="117">
        <f>-E49-E85-E163</f>
        <v>0</v>
      </c>
      <c r="F206" s="117">
        <f aca="true" t="shared" si="83" ref="F206:I206">-F49-F85-F163</f>
        <v>0</v>
      </c>
      <c r="G206" s="117">
        <f t="shared" si="83"/>
        <v>0</v>
      </c>
      <c r="H206" s="117">
        <f t="shared" si="83"/>
        <v>0</v>
      </c>
      <c r="I206" s="117">
        <f t="shared" si="83"/>
        <v>0</v>
      </c>
      <c r="J206" s="117">
        <f aca="true" t="shared" si="84" ref="J206:J207">SUM(E206:I206)</f>
        <v>0</v>
      </c>
      <c r="K206" s="115" t="s">
        <v>51</v>
      </c>
      <c r="L206" s="81"/>
      <c r="M206" s="81"/>
      <c r="N206" s="117">
        <f>-N49-N85-N163</f>
        <v>0</v>
      </c>
      <c r="O206" s="117">
        <f>-O49-O85-O163</f>
        <v>0</v>
      </c>
      <c r="P206" s="117">
        <f>-P49-P85-P163</f>
        <v>0</v>
      </c>
      <c r="Q206" s="117">
        <f>-Q49-Q85-Q163</f>
        <v>0</v>
      </c>
      <c r="R206" s="117">
        <f>-R49-R85-R163</f>
        <v>0</v>
      </c>
      <c r="S206" s="117">
        <f>SUM(N206:R206)</f>
        <v>0</v>
      </c>
    </row>
    <row r="207" spans="1:19" ht="18.75">
      <c r="A207" s="115" t="s">
        <v>66</v>
      </c>
      <c r="B207" s="81"/>
      <c r="C207" s="81"/>
      <c r="D207" s="81"/>
      <c r="E207" s="117">
        <f>Formulas!B36</f>
        <v>0</v>
      </c>
      <c r="F207" s="117">
        <f>Formulas!C36</f>
        <v>0</v>
      </c>
      <c r="G207" s="117">
        <f>Formulas!D36</f>
        <v>0</v>
      </c>
      <c r="H207" s="117">
        <f>Formulas!E36</f>
        <v>0</v>
      </c>
      <c r="I207" s="117">
        <f>Formulas!F36</f>
        <v>0</v>
      </c>
      <c r="J207" s="117">
        <f t="shared" si="84"/>
        <v>0</v>
      </c>
      <c r="K207" s="115" t="s">
        <v>66</v>
      </c>
      <c r="L207" s="81"/>
      <c r="M207" s="81"/>
      <c r="N207" s="117">
        <f>Formulas!J36</f>
        <v>0</v>
      </c>
      <c r="O207" s="117">
        <f>Formulas!K36</f>
        <v>0</v>
      </c>
      <c r="P207" s="117">
        <f>Formulas!L36</f>
        <v>0</v>
      </c>
      <c r="Q207" s="117">
        <f>Formulas!M36</f>
        <v>0</v>
      </c>
      <c r="R207" s="117">
        <f>Formulas!N36</f>
        <v>0</v>
      </c>
      <c r="S207" s="117">
        <f>SUM(N207:R207)</f>
        <v>0</v>
      </c>
    </row>
    <row r="208" spans="1:19" ht="19.5" thickBot="1">
      <c r="A208" s="80" t="s">
        <v>6</v>
      </c>
      <c r="B208" s="81"/>
      <c r="C208" s="81"/>
      <c r="D208" s="81"/>
      <c r="E208" s="153">
        <f>SUM(E204:E207)</f>
        <v>0</v>
      </c>
      <c r="F208" s="153">
        <f aca="true" t="shared" si="85" ref="F208:I208">SUM(F204:F207)</f>
        <v>0</v>
      </c>
      <c r="G208" s="153">
        <f t="shared" si="85"/>
        <v>0</v>
      </c>
      <c r="H208" s="153">
        <f t="shared" si="85"/>
        <v>0</v>
      </c>
      <c r="I208" s="153">
        <f t="shared" si="85"/>
        <v>0</v>
      </c>
      <c r="J208" s="153">
        <f>SUM(E208:I208)</f>
        <v>0</v>
      </c>
      <c r="K208" s="80" t="s">
        <v>6</v>
      </c>
      <c r="L208" s="81"/>
      <c r="M208" s="81"/>
      <c r="N208" s="153">
        <f>SUM(N204:N207)</f>
        <v>0</v>
      </c>
      <c r="O208" s="153">
        <f>SUM(O204:O207)</f>
        <v>0</v>
      </c>
      <c r="P208" s="153">
        <f>SUM(P204:P207)</f>
        <v>0</v>
      </c>
      <c r="Q208" s="153">
        <f>SUM(Q204:Q207)</f>
        <v>0</v>
      </c>
      <c r="R208" s="153">
        <f>SUM(R204:R207)</f>
        <v>0</v>
      </c>
      <c r="S208" s="153">
        <f>SUM(N208:R208)</f>
        <v>0</v>
      </c>
    </row>
    <row r="209" spans="1:19" ht="19.5" thickBot="1">
      <c r="A209" s="80" t="s">
        <v>36</v>
      </c>
      <c r="B209" s="81"/>
      <c r="C209" s="81"/>
      <c r="D209" s="82"/>
      <c r="E209" s="44" t="s">
        <v>7</v>
      </c>
      <c r="F209" s="45" t="s">
        <v>8</v>
      </c>
      <c r="G209" s="45" t="s">
        <v>9</v>
      </c>
      <c r="H209" s="45" t="s">
        <v>10</v>
      </c>
      <c r="I209" s="83" t="s">
        <v>11</v>
      </c>
      <c r="J209" s="83" t="s">
        <v>21</v>
      </c>
      <c r="K209" s="80" t="s">
        <v>72</v>
      </c>
      <c r="L209" s="81"/>
      <c r="M209" s="81"/>
      <c r="N209" s="44" t="s">
        <v>7</v>
      </c>
      <c r="O209" s="45" t="s">
        <v>8</v>
      </c>
      <c r="P209" s="45" t="s">
        <v>9</v>
      </c>
      <c r="Q209" s="45" t="s">
        <v>10</v>
      </c>
      <c r="R209" s="83" t="s">
        <v>11</v>
      </c>
      <c r="S209" s="83" t="s">
        <v>21</v>
      </c>
    </row>
    <row r="210" spans="1:19" ht="15">
      <c r="A210" s="154">
        <v>0.53</v>
      </c>
      <c r="B210" s="155">
        <v>42186</v>
      </c>
      <c r="C210" s="155">
        <v>42551</v>
      </c>
      <c r="D210" s="85"/>
      <c r="E210" s="151">
        <f>(E$208/12)*Formulas!I$10*$A$210</f>
        <v>0</v>
      </c>
      <c r="F210" s="151">
        <f>(F$208/12)*Formulas!J$10*$A$210</f>
        <v>0</v>
      </c>
      <c r="G210" s="151">
        <f>(G$208/12)*Formulas!K$10*$A$210</f>
        <v>0</v>
      </c>
      <c r="H210" s="151">
        <f>(H$208/12)*Formulas!L$10*$A$210</f>
        <v>0</v>
      </c>
      <c r="I210" s="151">
        <f>(I$208/12)*Formulas!M$10*$A$210</f>
        <v>0</v>
      </c>
      <c r="J210" s="107">
        <f>SUM(E210:I210)</f>
        <v>0</v>
      </c>
      <c r="K210" s="154">
        <v>0.53</v>
      </c>
      <c r="L210" s="155">
        <v>42186</v>
      </c>
      <c r="M210" s="155">
        <v>42551</v>
      </c>
      <c r="N210" s="151">
        <f>(N$208/12)*Formulas!I$10*$A$210</f>
        <v>0</v>
      </c>
      <c r="O210" s="151">
        <f>(O$208/12)*Formulas!J$10*$A$210</f>
        <v>0</v>
      </c>
      <c r="P210" s="151">
        <f>(P$208/12)*Formulas!K$10*$A$210</f>
        <v>0</v>
      </c>
      <c r="Q210" s="151">
        <f>(Q$208/12)*Formulas!L$10*$A$210</f>
        <v>0</v>
      </c>
      <c r="R210" s="151">
        <f>(R$208/12)*Formulas!M$10*$A$210</f>
        <v>0</v>
      </c>
      <c r="S210" s="107">
        <f>SUM(N210:R210)</f>
        <v>0</v>
      </c>
    </row>
    <row r="211" spans="1:19" ht="15.75" thickBot="1">
      <c r="A211" s="156">
        <v>0.535</v>
      </c>
      <c r="B211" s="157">
        <v>42552</v>
      </c>
      <c r="C211" s="157">
        <v>43281</v>
      </c>
      <c r="D211" s="84"/>
      <c r="E211" s="152">
        <f>(E$208/12)*Formulas!I$11*$A$211</f>
        <v>0</v>
      </c>
      <c r="F211" s="152">
        <f>(F$208/12)*Formulas!J$11*$A$211</f>
        <v>0</v>
      </c>
      <c r="G211" s="152">
        <f>(G$208/12)*Formulas!K$11*$A$211</f>
        <v>0</v>
      </c>
      <c r="H211" s="152">
        <f>(H$208/12)*Formulas!L$11*$A$211</f>
        <v>0</v>
      </c>
      <c r="I211" s="152">
        <f>(I$208/12)*Formulas!M$11*$A$211</f>
        <v>0</v>
      </c>
      <c r="J211" s="108">
        <f>SUM(E211:I211)</f>
        <v>0</v>
      </c>
      <c r="K211" s="156">
        <v>0.535</v>
      </c>
      <c r="L211" s="157">
        <v>42552</v>
      </c>
      <c r="M211" s="157">
        <v>43281</v>
      </c>
      <c r="N211" s="152">
        <f>(N$208/12)*Formulas!I$11*$A$211</f>
        <v>0</v>
      </c>
      <c r="O211" s="152">
        <f>(O$208/12)*Formulas!J$11*$A$211</f>
        <v>0</v>
      </c>
      <c r="P211" s="152">
        <f>(P$208/12)*Formulas!K$11*$A$211</f>
        <v>0</v>
      </c>
      <c r="Q211" s="152">
        <f>(Q$208/12)*Formulas!L$11*$A$211</f>
        <v>0</v>
      </c>
      <c r="R211" s="152">
        <f>(R$208/12)*Formulas!M$11*$A$211</f>
        <v>0</v>
      </c>
      <c r="S211" s="108">
        <f>SUM(N211:R211)</f>
        <v>0</v>
      </c>
    </row>
    <row r="212" spans="1:19" ht="15">
      <c r="A212" s="54"/>
      <c r="B212" s="51"/>
      <c r="C212" s="52"/>
      <c r="D212" s="53"/>
      <c r="E212" s="109">
        <f>SUM(E210:E211)</f>
        <v>0</v>
      </c>
      <c r="F212" s="109">
        <f>SUM(F209:F211)</f>
        <v>0</v>
      </c>
      <c r="G212" s="109">
        <f>SUM(G209:G211)</f>
        <v>0</v>
      </c>
      <c r="H212" s="109">
        <f>SUM(H209:H211)</f>
        <v>0</v>
      </c>
      <c r="I212" s="109">
        <f>SUM(I209:I211)</f>
        <v>0</v>
      </c>
      <c r="J212" s="109">
        <f>SUM(J209:J211)</f>
        <v>0</v>
      </c>
      <c r="K212" s="54"/>
      <c r="L212" s="51"/>
      <c r="M212" s="52"/>
      <c r="N212" s="148">
        <f>SUM(N210:N211)</f>
        <v>0</v>
      </c>
      <c r="O212" s="148">
        <f>SUM(O209:O211)</f>
        <v>0</v>
      </c>
      <c r="P212" s="148">
        <f>SUM(P209:P211)</f>
        <v>0</v>
      </c>
      <c r="Q212" s="148">
        <f>SUM(Q209:Q211)</f>
        <v>0</v>
      </c>
      <c r="R212" s="148">
        <f>SUM(R209:R211)</f>
        <v>0</v>
      </c>
      <c r="S212" s="148">
        <f>SUM(S209:S211)</f>
        <v>0</v>
      </c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9" ht="18.75">
      <c r="A214" s="80" t="s">
        <v>38</v>
      </c>
      <c r="B214" s="81"/>
      <c r="C214" s="81"/>
      <c r="D214" s="81"/>
      <c r="E214" s="117">
        <f>SUM(E204,E212)</f>
        <v>0</v>
      </c>
      <c r="F214" s="117">
        <f aca="true" t="shared" si="86" ref="F214:J214">SUM(F204,F212)</f>
        <v>0</v>
      </c>
      <c r="G214" s="117">
        <f t="shared" si="86"/>
        <v>0</v>
      </c>
      <c r="H214" s="117">
        <f t="shared" si="86"/>
        <v>0</v>
      </c>
      <c r="I214" s="117">
        <f t="shared" si="86"/>
        <v>0</v>
      </c>
      <c r="J214" s="117">
        <f t="shared" si="86"/>
        <v>0</v>
      </c>
      <c r="K214" s="150" t="s">
        <v>73</v>
      </c>
      <c r="L214" s="81"/>
      <c r="M214" s="81"/>
      <c r="N214" s="117">
        <f aca="true" t="shared" si="87" ref="N214:S214">SUM(N204,N212)</f>
        <v>0</v>
      </c>
      <c r="O214" s="117">
        <f t="shared" si="87"/>
        <v>0</v>
      </c>
      <c r="P214" s="117">
        <f t="shared" si="87"/>
        <v>0</v>
      </c>
      <c r="Q214" s="117">
        <f t="shared" si="87"/>
        <v>0</v>
      </c>
      <c r="R214" s="117">
        <f t="shared" si="87"/>
        <v>0</v>
      </c>
      <c r="S214" s="117">
        <f t="shared" si="87"/>
        <v>0</v>
      </c>
    </row>
    <row r="215" spans="1:19" ht="18.75" hidden="1">
      <c r="A215" s="115" t="s">
        <v>47</v>
      </c>
      <c r="B215" s="81"/>
      <c r="C215" s="81"/>
      <c r="D215" s="81"/>
      <c r="E215" s="228"/>
      <c r="F215" s="228"/>
      <c r="G215" s="228"/>
      <c r="H215" s="228"/>
      <c r="I215" s="228"/>
      <c r="J215" s="117">
        <f>SUM(E215:I215)</f>
        <v>0</v>
      </c>
      <c r="K215" s="115" t="s">
        <v>47</v>
      </c>
      <c r="L215" s="81"/>
      <c r="M215" s="81"/>
      <c r="N215" s="117">
        <f>Formulas!I24</f>
        <v>0</v>
      </c>
      <c r="O215" s="117">
        <f>Formulas!J24</f>
        <v>0</v>
      </c>
      <c r="P215" s="117">
        <f>Formulas!K24</f>
        <v>0</v>
      </c>
      <c r="Q215" s="117">
        <f>Formulas!L24</f>
        <v>0</v>
      </c>
      <c r="R215" s="117">
        <f>Formulas!M24</f>
        <v>0</v>
      </c>
      <c r="S215" s="117">
        <f>SUM(N215:R215)</f>
        <v>0</v>
      </c>
    </row>
    <row r="216" spans="1:19" ht="18.75" hidden="1">
      <c r="A216" s="115" t="s">
        <v>51</v>
      </c>
      <c r="B216" s="81"/>
      <c r="C216" s="81"/>
      <c r="D216" s="81"/>
      <c r="E216" s="228"/>
      <c r="F216" s="228"/>
      <c r="G216" s="228"/>
      <c r="H216" s="228"/>
      <c r="I216" s="228"/>
      <c r="J216" s="117">
        <f aca="true" t="shared" si="88" ref="J216:J217">SUM(E216:I216)</f>
        <v>0</v>
      </c>
      <c r="K216" s="115" t="s">
        <v>51</v>
      </c>
      <c r="L216" s="81"/>
      <c r="M216" s="81"/>
      <c r="N216" s="117">
        <f>-N49-N85-N163</f>
        <v>0</v>
      </c>
      <c r="O216" s="117">
        <f>-O49-O85-O163</f>
        <v>0</v>
      </c>
      <c r="P216" s="117">
        <f>-P49-P85-P163</f>
        <v>0</v>
      </c>
      <c r="Q216" s="117">
        <f>-Q49-Q85-Q163</f>
        <v>0</v>
      </c>
      <c r="R216" s="117">
        <f>-R49-R85-R163</f>
        <v>0</v>
      </c>
      <c r="S216" s="117">
        <f>SUM(N216:R216)</f>
        <v>0</v>
      </c>
    </row>
    <row r="217" spans="1:19" ht="18.75" hidden="1">
      <c r="A217" s="115" t="s">
        <v>66</v>
      </c>
      <c r="B217" s="81"/>
      <c r="C217" s="81"/>
      <c r="D217" s="81"/>
      <c r="E217" s="228"/>
      <c r="F217" s="228"/>
      <c r="G217" s="228"/>
      <c r="H217" s="228"/>
      <c r="I217" s="228"/>
      <c r="J217" s="117">
        <f t="shared" si="88"/>
        <v>0</v>
      </c>
      <c r="K217" s="115" t="s">
        <v>66</v>
      </c>
      <c r="L217" s="81"/>
      <c r="M217" s="81"/>
      <c r="N217" s="117">
        <f>Formulas!J36</f>
        <v>0</v>
      </c>
      <c r="O217" s="117">
        <f>Formulas!K36</f>
        <v>0</v>
      </c>
      <c r="P217" s="117">
        <f>Formulas!L36</f>
        <v>0</v>
      </c>
      <c r="Q217" s="117">
        <f>Formulas!M36</f>
        <v>0</v>
      </c>
      <c r="R217" s="117">
        <f>Formulas!N36</f>
        <v>0</v>
      </c>
      <c r="S217" s="117">
        <f>SUM(N217:R217)</f>
        <v>0</v>
      </c>
    </row>
    <row r="218" spans="1:19" ht="19.5" hidden="1" thickBot="1">
      <c r="A218" s="80" t="s">
        <v>6</v>
      </c>
      <c r="B218" s="81"/>
      <c r="C218" s="81"/>
      <c r="D218" s="81"/>
      <c r="E218" s="133">
        <f>E204-E215-E216+E217</f>
        <v>0</v>
      </c>
      <c r="F218" s="133">
        <f>F204-F215-F216+F217</f>
        <v>0</v>
      </c>
      <c r="G218" s="133">
        <f>G204-G215-G216+G217</f>
        <v>0</v>
      </c>
      <c r="H218" s="133">
        <f>H204-H215-H216+H217</f>
        <v>0</v>
      </c>
      <c r="I218" s="133">
        <f>I204-I215-I216+I217</f>
        <v>0</v>
      </c>
      <c r="J218" s="153">
        <f>SUM(E218:I218)</f>
        <v>0</v>
      </c>
      <c r="K218" s="80" t="s">
        <v>77</v>
      </c>
      <c r="L218" s="81"/>
      <c r="M218" s="81"/>
      <c r="N218" s="153">
        <f>SUM(N215:N217,N204)</f>
        <v>0</v>
      </c>
      <c r="O218" s="153">
        <f>SUM(O215:O217,O204)</f>
        <v>0</v>
      </c>
      <c r="P218" s="153">
        <f>SUM(P215:P217,P204)</f>
        <v>0</v>
      </c>
      <c r="Q218" s="153">
        <f>SUM(Q215:Q217,Q204)</f>
        <v>0</v>
      </c>
      <c r="R218" s="153">
        <f>SUM(R215:R217,R204)</f>
        <v>0</v>
      </c>
      <c r="S218" s="133">
        <f>SUM(N218:R218)</f>
        <v>0</v>
      </c>
    </row>
    <row r="219" spans="1:19" ht="19.5" hidden="1" thickBot="1">
      <c r="A219" s="80" t="s">
        <v>36</v>
      </c>
      <c r="B219" s="80"/>
      <c r="C219" s="80" t="s">
        <v>75</v>
      </c>
      <c r="D219" s="80"/>
      <c r="E219" s="44" t="s">
        <v>7</v>
      </c>
      <c r="F219" s="45" t="s">
        <v>8</v>
      </c>
      <c r="G219" s="45" t="s">
        <v>9</v>
      </c>
      <c r="H219" s="45" t="s">
        <v>10</v>
      </c>
      <c r="I219" s="83" t="s">
        <v>11</v>
      </c>
      <c r="J219" s="83" t="s">
        <v>21</v>
      </c>
      <c r="K219" s="80" t="s">
        <v>72</v>
      </c>
      <c r="L219" s="81"/>
      <c r="M219" s="81"/>
      <c r="N219" s="44" t="s">
        <v>7</v>
      </c>
      <c r="O219" s="45" t="s">
        <v>8</v>
      </c>
      <c r="P219" s="45" t="s">
        <v>9</v>
      </c>
      <c r="Q219" s="45" t="s">
        <v>10</v>
      </c>
      <c r="R219" s="83" t="s">
        <v>11</v>
      </c>
      <c r="S219" s="83" t="s">
        <v>21</v>
      </c>
    </row>
    <row r="220" spans="1:19" ht="18.75" hidden="1">
      <c r="A220" s="207" t="s">
        <v>74</v>
      </c>
      <c r="B220" s="208"/>
      <c r="C220" s="209">
        <v>0.3</v>
      </c>
      <c r="D220" s="208"/>
      <c r="E220" s="210">
        <f>E218*$C$220</f>
        <v>0</v>
      </c>
      <c r="F220" s="210">
        <f>F218*$C$220</f>
        <v>0</v>
      </c>
      <c r="G220" s="210">
        <f>G218*$C$220</f>
        <v>0</v>
      </c>
      <c r="H220" s="210">
        <f>H218*$C$220</f>
        <v>0</v>
      </c>
      <c r="I220" s="210">
        <f>I218*$C$220</f>
        <v>0</v>
      </c>
      <c r="J220" s="210">
        <f>SUM(E220:I220)</f>
        <v>0</v>
      </c>
      <c r="K220" s="154">
        <v>0.53</v>
      </c>
      <c r="L220" s="155">
        <v>42186</v>
      </c>
      <c r="M220" s="155">
        <v>42551</v>
      </c>
      <c r="N220" s="151">
        <f>(N$208/12)*Formulas!I$11*$A$210</f>
        <v>0</v>
      </c>
      <c r="O220" s="151">
        <f>(O$208/12)*Formulas!J$10*$A$210</f>
        <v>0</v>
      </c>
      <c r="P220" s="151">
        <f>(P$208/12)*Formulas!K$10*$A$210</f>
        <v>0</v>
      </c>
      <c r="Q220" s="151">
        <f>(Q$208/12)*Formulas!L$10*$A$210</f>
        <v>0</v>
      </c>
      <c r="R220" s="151">
        <f>(R$208/12)*Formulas!M$10*$A$210</f>
        <v>0</v>
      </c>
      <c r="S220" s="107">
        <f>SUM(N220:R220)</f>
        <v>0</v>
      </c>
    </row>
    <row r="221" spans="1:19" ht="15.75" hidden="1" thickBot="1">
      <c r="A221" s="54"/>
      <c r="B221" s="54"/>
      <c r="C221" s="54"/>
      <c r="D221" s="54"/>
      <c r="E221" s="206"/>
      <c r="F221" s="206"/>
      <c r="G221" s="206"/>
      <c r="H221" s="206"/>
      <c r="I221" s="206"/>
      <c r="J221" s="206"/>
      <c r="K221" s="156">
        <v>0.535</v>
      </c>
      <c r="L221" s="157">
        <v>42552</v>
      </c>
      <c r="M221" s="157">
        <v>43281</v>
      </c>
      <c r="N221" s="152">
        <f>(N$208/12)*Formulas!I$10*$A$211</f>
        <v>0</v>
      </c>
      <c r="O221" s="152">
        <f>(O$208/12)*Formulas!J$11*$A$211</f>
        <v>0</v>
      </c>
      <c r="P221" s="152">
        <f>(P$208/12)*Formulas!K$11*$A$211</f>
        <v>0</v>
      </c>
      <c r="Q221" s="152">
        <f>(Q$208/12)*Formulas!L$11*$A$211</f>
        <v>0</v>
      </c>
      <c r="R221" s="152">
        <f>(R$208/12)*Formulas!M$11*$A$211</f>
        <v>0</v>
      </c>
      <c r="S221" s="108">
        <f>SUM(N221:R221)</f>
        <v>0</v>
      </c>
    </row>
    <row r="222" spans="1:19" ht="15" hidden="1">
      <c r="A222" s="104" t="s">
        <v>71</v>
      </c>
      <c r="B222" s="104"/>
      <c r="C222" s="149"/>
      <c r="D222" s="84"/>
      <c r="E222" s="129">
        <f>E212-E220</f>
        <v>0</v>
      </c>
      <c r="F222" s="129">
        <f>F212-F220</f>
        <v>0</v>
      </c>
      <c r="G222" s="129">
        <f>G212-G220</f>
        <v>0</v>
      </c>
      <c r="H222" s="129">
        <f>H212-H220</f>
        <v>0</v>
      </c>
      <c r="I222" s="129">
        <f>I212-I220</f>
        <v>0</v>
      </c>
      <c r="J222" s="106">
        <f>SUM(E222:I222)</f>
        <v>0</v>
      </c>
      <c r="K222" s="54"/>
      <c r="L222" s="51"/>
      <c r="M222" s="52"/>
      <c r="N222" s="148">
        <f>SUM(N220:N221)</f>
        <v>0</v>
      </c>
      <c r="O222" s="148">
        <f aca="true" t="shared" si="89" ref="O222:S222">SUM(O219:O221)</f>
        <v>0</v>
      </c>
      <c r="P222" s="148">
        <f t="shared" si="89"/>
        <v>0</v>
      </c>
      <c r="Q222" s="148">
        <f t="shared" si="89"/>
        <v>0</v>
      </c>
      <c r="R222" s="148">
        <f t="shared" si="89"/>
        <v>0</v>
      </c>
      <c r="S222" s="148">
        <f t="shared" si="89"/>
        <v>0</v>
      </c>
    </row>
    <row r="223" spans="1:19" ht="18.75" hidden="1">
      <c r="A223" s="80" t="s">
        <v>38</v>
      </c>
      <c r="B223" s="81"/>
      <c r="C223" s="81"/>
      <c r="D223" s="81"/>
      <c r="E223" s="117">
        <f>SUM(E204,E220)</f>
        <v>0</v>
      </c>
      <c r="F223" s="117">
        <f>SUM(F204,F220)</f>
        <v>0</v>
      </c>
      <c r="G223" s="117">
        <f>SUM(G204,G220)</f>
        <v>0</v>
      </c>
      <c r="H223" s="117">
        <f>SUM(H204,H220)</f>
        <v>0</v>
      </c>
      <c r="I223" s="117">
        <f>SUM(I204,I220)</f>
        <v>0</v>
      </c>
      <c r="J223" s="117">
        <f>SUM(E223:I223)</f>
        <v>0</v>
      </c>
      <c r="K223" s="150" t="s">
        <v>73</v>
      </c>
      <c r="L223" s="115"/>
      <c r="M223" s="115"/>
      <c r="N223" s="117">
        <f>SUM(N222,N204)</f>
        <v>0</v>
      </c>
      <c r="O223" s="117">
        <f>SUM(O222,O204)</f>
        <v>0</v>
      </c>
      <c r="P223" s="117">
        <f>SUM(P222,P204)</f>
        <v>0</v>
      </c>
      <c r="Q223" s="117">
        <f>SUM(Q222,Q204)</f>
        <v>0</v>
      </c>
      <c r="R223" s="117">
        <f>SUM(R222,R204)</f>
        <v>0</v>
      </c>
      <c r="S223" s="117">
        <f>SUM(N223:R223)</f>
        <v>0</v>
      </c>
    </row>
    <row r="224" spans="1:19" ht="21" hidden="1">
      <c r="A224" s="104" t="s">
        <v>85</v>
      </c>
      <c r="B224" s="104"/>
      <c r="C224" s="149">
        <v>0.26</v>
      </c>
      <c r="D224" s="84"/>
      <c r="E224" s="211">
        <f>E208*$C$224</f>
        <v>0</v>
      </c>
      <c r="F224" s="211">
        <f>F208*$C$224</f>
        <v>0</v>
      </c>
      <c r="G224" s="211">
        <f>G208*$C$224</f>
        <v>0</v>
      </c>
      <c r="H224" s="211">
        <f>H208*$C$224</f>
        <v>0</v>
      </c>
      <c r="I224" s="211">
        <f>I208*$C$224</f>
        <v>0</v>
      </c>
      <c r="J224" s="212">
        <f>SUM(E224:I224)</f>
        <v>0</v>
      </c>
      <c r="K224" s="213" t="s">
        <v>84</v>
      </c>
      <c r="L224" s="48"/>
      <c r="M224" s="214">
        <v>0.26</v>
      </c>
      <c r="N224" s="211">
        <f>$M$224*N208</f>
        <v>0</v>
      </c>
      <c r="O224" s="211">
        <f>$M$224*O208</f>
        <v>0</v>
      </c>
      <c r="P224" s="211">
        <f>$M$224*P208</f>
        <v>0</v>
      </c>
      <c r="Q224" s="211">
        <f>$M$224*Q208</f>
        <v>0</v>
      </c>
      <c r="R224" s="211">
        <f>$M$224*R208</f>
        <v>0</v>
      </c>
      <c r="S224" s="212">
        <f>SUM(N224:R224)</f>
        <v>0</v>
      </c>
    </row>
    <row r="225" spans="1:19" ht="18.75" hidden="1">
      <c r="A225" s="80" t="s">
        <v>38</v>
      </c>
      <c r="B225" s="81"/>
      <c r="C225" s="81"/>
      <c r="D225" s="81"/>
      <c r="E225" s="117">
        <f>SUM(E204,E224)</f>
        <v>0</v>
      </c>
      <c r="F225" s="117">
        <f>SUM(F204,F224)</f>
        <v>0</v>
      </c>
      <c r="G225" s="117">
        <f>SUM(G204,G224)</f>
        <v>0</v>
      </c>
      <c r="H225" s="117">
        <f>SUM(H204,H224)</f>
        <v>0</v>
      </c>
      <c r="I225" s="117">
        <f>SUM(I204,I224)</f>
        <v>0</v>
      </c>
      <c r="J225" s="117">
        <f>SUM(E225:I225)</f>
        <v>0</v>
      </c>
      <c r="K225" s="150" t="s">
        <v>73</v>
      </c>
      <c r="L225" s="115"/>
      <c r="M225" s="115"/>
      <c r="N225" s="117">
        <f>N224+N204</f>
        <v>0</v>
      </c>
      <c r="O225" s="117">
        <f>O224+O204</f>
        <v>0</v>
      </c>
      <c r="P225" s="117">
        <f>P224+P204</f>
        <v>0</v>
      </c>
      <c r="Q225" s="117">
        <f>Q224+Q204</f>
        <v>0</v>
      </c>
      <c r="R225" s="117">
        <f>R224+R204</f>
        <v>0</v>
      </c>
      <c r="S225" s="117">
        <f>SUM(N225:R225)</f>
        <v>0</v>
      </c>
    </row>
    <row r="227" ht="15" hidden="1">
      <c r="A227" s="217" t="s">
        <v>99</v>
      </c>
    </row>
    <row r="228" spans="1:10" ht="18.75" hidden="1">
      <c r="A228" s="80" t="s">
        <v>90</v>
      </c>
      <c r="B228" s="81"/>
      <c r="C228" s="81"/>
      <c r="D228" s="81"/>
      <c r="E228" s="227" t="s">
        <v>7</v>
      </c>
      <c r="F228" s="227" t="s">
        <v>8</v>
      </c>
      <c r="G228" s="227" t="s">
        <v>9</v>
      </c>
      <c r="H228" s="227" t="s">
        <v>10</v>
      </c>
      <c r="I228" s="227" t="s">
        <v>11</v>
      </c>
      <c r="J228" s="227" t="s">
        <v>21</v>
      </c>
    </row>
    <row r="229" spans="1:10" ht="21" hidden="1">
      <c r="A229" s="104" t="s">
        <v>91</v>
      </c>
      <c r="B229" s="104" t="s">
        <v>88</v>
      </c>
      <c r="C229" s="218">
        <f>IF(B229="AC1","0%",IF(B229="AC2",Sheet1!B2,IF(B229="AC3",Sheet1!C2,IF(B229="AC4",Sheet1!D2,0))))</f>
        <v>0.1</v>
      </c>
      <c r="D229" s="84"/>
      <c r="E229" s="219">
        <f>E214*$C$229</f>
        <v>0</v>
      </c>
      <c r="F229" s="219">
        <f>F214*$C$229</f>
        <v>0</v>
      </c>
      <c r="G229" s="219">
        <f>G214*$C$229</f>
        <v>0</v>
      </c>
      <c r="H229" s="219">
        <f>H214*$C$229</f>
        <v>0</v>
      </c>
      <c r="I229" s="219">
        <f>I214*$C$229</f>
        <v>0</v>
      </c>
      <c r="J229" s="219">
        <f>SUM(E229:I229)</f>
        <v>0</v>
      </c>
    </row>
    <row r="230" spans="1:10" ht="18.75" hidden="1">
      <c r="A230" s="80" t="s">
        <v>98</v>
      </c>
      <c r="B230" s="80"/>
      <c r="C230" s="80"/>
      <c r="D230" s="80"/>
      <c r="E230" s="117">
        <f aca="true" t="shared" si="90" ref="E230:J230">E214+E229</f>
        <v>0</v>
      </c>
      <c r="F230" s="117">
        <f t="shared" si="90"/>
        <v>0</v>
      </c>
      <c r="G230" s="117">
        <f t="shared" si="90"/>
        <v>0</v>
      </c>
      <c r="H230" s="117">
        <f t="shared" si="90"/>
        <v>0</v>
      </c>
      <c r="I230" s="117">
        <f t="shared" si="90"/>
        <v>0</v>
      </c>
      <c r="J230" s="117">
        <f t="shared" si="90"/>
        <v>0</v>
      </c>
    </row>
  </sheetData>
  <sheetProtection password="F14A" sheet="1" objects="1" scenarios="1" formatColumns="0" formatRows="0"/>
  <dataValidations count="20" xWindow="214" yWindow="314">
    <dataValidation allowBlank="1" showInputMessage="1" showErrorMessage="1" promptTitle="Mark NIH Yes or No" prompt="Please select &quot;Yes&quot; or &quot;No&quot; to indicate whether this proposal is being submitted to NIH before you proceed further. Disregard this note if you have already answer the question." sqref="A12"/>
    <dataValidation allowBlank="1" showErrorMessage="1" promptTitle="Prorating" prompt="If the project periods matches the F&amp;A dates then the months entered should be 12. When the project period falls between two Indirect Cost periods the months should be prorated accordingly. " sqref="D220 D210:D211 D224"/>
    <dataValidation allowBlank="1" showInputMessage="1" showErrorMessage="1" promptTitle="Percent Effort Instructions" prompt="Please input effort that represents the personnel's work on the project. The base salary will only be charged by the percent of effort entered in this field. " sqref="D12:D21"/>
    <dataValidation type="custom" operator="greaterThanOrEqual" showInputMessage="1" showErrorMessage="1" sqref="A163 K163">
      <formula1>B162&gt;0</formula1>
    </dataValidation>
    <dataValidation allowBlank="1" showInputMessage="1" showErrorMessage="1" promptTitle="Subaward 25K" prompt="Make sure to add in a one time inclusion of $25,000 for each subcontract. If the subcontract is less than $25,000 in year 1 the inclusion will carryover until the $25,000 limit has been reached. Costs beyond $25,000 for each subcontract will be excluded. " sqref="N207:R207 E207:I207 N217:R217 E217:I217"/>
    <dataValidation operator="greaterThanOrEqual" showInputMessage="1" showErrorMessage="1" promptTitle="Subaward 25K" prompt="Make sure to add in 25k for each subaward when calculating MTDC below. Please input the 25k into the field below called Subaward 25K Addin." sqref="A154:D162 K154:M162"/>
    <dataValidation type="decimal" operator="lessThanOrEqual" allowBlank="1" showInputMessage="1" showErrorMessage="1" errorTitle="Limit Exceeded" error="Please input a cost-of-living percentage between 0% and 5%. The number you have entered is above 5%. " sqref="C6">
      <formula1>0.05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" sqref="M12:M13 M15:M21">
      <formula1>D12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_x000a_" sqref="M14">
      <formula1>D14</formula1>
    </dataValidation>
    <dataValidation allowBlank="1" showErrorMessage="1" promptTitle="Mark NIH Yes or No" prompt="Please select &quot;Yes&quot; or &quot;No&quot; to indicate whether this proposal is being submitted to NIH before you proceed further. Disregard this note if you have already answer the question." sqref="K12"/>
    <dataValidation allowBlank="1" showErrorMessage="1" sqref="K13"/>
    <dataValidation operator="greaterThanOrEqual" allowBlank="1" showInputMessage="1" showErrorMessage="1" sqref="N12:N21"/>
    <dataValidation type="list" allowBlank="1" showInputMessage="1" showErrorMessage="1" promptTitle="Arizona Choice" prompt="AC1 (0%) = Non-Exclusive Royalty-Free License_x000a_AC2 (20%) = Exclusive License - Royalty Free up to Agreed Upon Sales Threshold_x000a_AC3 (10%) = Exclusive License - Royalty bearing_x000a_AC4 (10%) = Assignment of Project IP_x000a_" sqref="B229">
      <formula1>ArizonaChoice</formula1>
    </dataValidation>
    <dataValidation allowBlank="1" showInputMessage="1" showErrorMessage="1" promptTitle="Warning" prompt="Entering a custom calculation will override the existing calculation based on salary and effort. " sqref="E12:I21"/>
    <dataValidation allowBlank="1" showInputMessage="1" showErrorMessage="1" promptTitle="Warning" prompt="Do not include this amount in the Uaccess Research Budget Version Tab total." sqref="A230:J230"/>
    <dataValidation type="list" allowBlank="1" showInputMessage="1" showErrorMessage="1" promptTitle="Number of Years" prompt="The number of years entered into this field changes the number of columns present within the budget. " sqref="C3">
      <formula1>Formulas!$I$2:$I$6</formula1>
    </dataValidation>
    <dataValidation type="list" allowBlank="1" showInputMessage="1" showErrorMessage="1" sqref="C4 C7">
      <formula1>Formulas!$F$2:$F$3</formula1>
    </dataValidation>
    <dataValidation type="list" allowBlank="1" showInputMessage="1" showErrorMessage="1" sqref="C5">
      <formula1>Formulas!$K$2:$K$4</formula1>
    </dataValidation>
    <dataValidation type="list" allowBlank="1" showInputMessage="1" showErrorMessage="1" sqref="B26:B36">
      <formula1>Formulas!$A$2:$A$6</formula1>
    </dataValidation>
    <dataValidation type="whole" operator="lessThanOrEqual" allowBlank="1" showInputMessage="1" showErrorMessage="1" errorTitle="NIH Salary Cap" error="NIH Proposals Cap Salary at $185,100. Please cost share any amount over this amount. " sqref="C12:C21">
      <formula1>IF($C$4="Yes",Formulas!F6)</formula1>
    </dataValidation>
  </dataValidations>
  <printOptions/>
  <pageMargins left="0.7" right="0.7" top="0.75" bottom="0.75" header="0.3" footer="0.3"/>
  <pageSetup blackAndWhite="1" fitToHeight="0" fitToWidth="1" horizontalDpi="600" verticalDpi="600" orientation="landscape" scale="64" r:id="rId88"/>
  <colBreaks count="2" manualBreakCount="2">
    <brk id="8" max="16383" man="1"/>
    <brk id="9" max="16383" man="1"/>
  </colBreaks>
  <drawing r:id="rId87"/>
  <legacyDrawing r:id="rId58"/>
  <controls>
    <control shapeId="3078" r:id="rId1" name="Commandbutton1"/>
    <control shapeId="3079" r:id="rId2" name="CommandButton2"/>
    <control shapeId="3081" r:id="rId3" name="ShowBudget"/>
    <control shapeId="3082" r:id="rId41" name="CommandButton3"/>
    <control shapeId="3086" r:id="rId42" name="CommandButton4"/>
    <control shapeId="3088" r:id="rId43" name="CommandButton5"/>
    <control shapeId="3089" r:id="rId44" name="CommandButton6"/>
    <control shapeId="3090" r:id="rId45" name="CommandButton7"/>
    <control shapeId="3091" r:id="rId46" name="CommandButton8"/>
    <control shapeId="3092" r:id="rId47" name="CommandButton9"/>
    <control shapeId="3093" r:id="rId48" name="CommandButton10"/>
    <control shapeId="3094" r:id="rId49" name="CommandButton11"/>
    <control shapeId="3095" r:id="rId50" name="CommandButton12"/>
    <control shapeId="3096" r:id="rId51" name="CommandButton13"/>
    <control shapeId="3097" r:id="rId52" name="CommandButton14"/>
    <control shapeId="3098" r:id="rId53" name="CommandButton15"/>
    <control shapeId="3105" r:id="rId54" name="CommandButton16"/>
    <control shapeId="3124" r:id="rId55" name="Add1"/>
    <control shapeId="3125" r:id="rId56" name="Clearallcells"/>
    <control shapeId="3126" r:id="rId57" name="CommandButton17"/>
  </controls>
  <tableParts>
    <tablePart r:id="rId84"/>
    <tablePart r:id="rId86"/>
    <tablePart r:id="rId85"/>
    <tablePart r:id="rId59"/>
    <tablePart r:id="rId76"/>
    <tablePart r:id="rId63"/>
    <tablePart r:id="rId61"/>
    <tablePart r:id="rId78"/>
    <tablePart r:id="rId80"/>
    <tablePart r:id="rId72"/>
    <tablePart r:id="rId75"/>
    <tablePart r:id="rId77"/>
    <tablePart r:id="rId73"/>
    <tablePart r:id="rId70"/>
    <tablePart r:id="rId82"/>
    <tablePart r:id="rId74"/>
    <tablePart r:id="rId66"/>
    <tablePart r:id="rId83"/>
    <tablePart r:id="rId60"/>
    <tablePart r:id="rId65"/>
    <tablePart r:id="rId68"/>
    <tablePart r:id="rId69"/>
    <tablePart r:id="rId79"/>
    <tablePart r:id="rId64"/>
    <tablePart r:id="rId67"/>
    <tablePart r:id="rId62"/>
    <tablePart r:id="rId71"/>
    <tablePart r:id="rId8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"/>
  <sheetViews>
    <sheetView workbookViewId="0" topLeftCell="A1">
      <selection activeCell="D3" sqref="D3"/>
    </sheetView>
  </sheetViews>
  <sheetFormatPr defaultColWidth="9.140625" defaultRowHeight="15"/>
  <sheetData>
    <row r="1" ht="15">
      <c r="A1" s="216"/>
    </row>
    <row r="2" spans="1:4" ht="15">
      <c r="A2" s="216">
        <v>0</v>
      </c>
      <c r="B2" s="216">
        <v>0.2</v>
      </c>
      <c r="C2" s="216">
        <v>0.1</v>
      </c>
      <c r="D2" s="216">
        <v>0.1</v>
      </c>
    </row>
    <row r="3" ht="15">
      <c r="A3" s="216"/>
    </row>
    <row r="4" ht="15">
      <c r="A4" s="21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 topLeftCell="A1">
      <selection activeCell="D3" sqref="D3"/>
    </sheetView>
  </sheetViews>
  <sheetFormatPr defaultColWidth="9.140625" defaultRowHeight="15"/>
  <sheetData>
    <row r="1" ht="15">
      <c r="A1" s="1" t="s">
        <v>86</v>
      </c>
    </row>
    <row r="2" ht="15">
      <c r="A2" s="1" t="s">
        <v>87</v>
      </c>
    </row>
    <row r="3" ht="15">
      <c r="A3" s="1" t="s">
        <v>88</v>
      </c>
    </row>
    <row r="4" ht="15">
      <c r="A4" s="1" t="s">
        <v>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U42"/>
  <sheetViews>
    <sheetView workbookViewId="0" topLeftCell="A1">
      <selection activeCell="F6" sqref="F6"/>
    </sheetView>
  </sheetViews>
  <sheetFormatPr defaultColWidth="9.140625" defaultRowHeight="15"/>
  <cols>
    <col min="1" max="1" width="27.00390625" style="0" bestFit="1" customWidth="1"/>
    <col min="2" max="2" width="27.00390625" style="0" customWidth="1"/>
    <col min="3" max="3" width="8.57421875" style="0" bestFit="1" customWidth="1"/>
    <col min="4" max="4" width="9.140625" style="0" customWidth="1"/>
    <col min="9" max="9" width="9.140625" style="1" customWidth="1"/>
    <col min="15" max="15" width="10.7109375" style="0" bestFit="1" customWidth="1"/>
  </cols>
  <sheetData>
    <row r="1" spans="1:11" ht="15">
      <c r="A1" s="1" t="s">
        <v>13</v>
      </c>
      <c r="B1" s="1" t="s">
        <v>17</v>
      </c>
      <c r="C1" s="1" t="s">
        <v>4</v>
      </c>
      <c r="F1" s="1" t="s">
        <v>20</v>
      </c>
      <c r="I1" s="1" t="s">
        <v>40</v>
      </c>
      <c r="K1" t="s">
        <v>42</v>
      </c>
    </row>
    <row r="2" spans="1:21" ht="15">
      <c r="A2" t="s">
        <v>80</v>
      </c>
      <c r="B2">
        <v>1</v>
      </c>
      <c r="C2" s="2">
        <v>0.314</v>
      </c>
      <c r="F2" t="s">
        <v>18</v>
      </c>
      <c r="I2" s="1">
        <v>1</v>
      </c>
      <c r="K2" t="s">
        <v>43</v>
      </c>
      <c r="L2">
        <v>6</v>
      </c>
      <c r="R2">
        <v>1</v>
      </c>
      <c r="S2">
        <v>6</v>
      </c>
      <c r="U2">
        <f>VLOOKUP(O7,R2:S13,2,FALSE)</f>
        <v>12</v>
      </c>
    </row>
    <row r="3" spans="1:21" ht="15">
      <c r="A3" t="s">
        <v>81</v>
      </c>
      <c r="B3">
        <v>2</v>
      </c>
      <c r="C3" s="2">
        <v>0.2</v>
      </c>
      <c r="F3" t="s">
        <v>19</v>
      </c>
      <c r="I3" s="1">
        <v>2</v>
      </c>
      <c r="K3" t="s">
        <v>79</v>
      </c>
      <c r="L3">
        <v>7</v>
      </c>
      <c r="R3">
        <v>2</v>
      </c>
      <c r="S3">
        <v>7</v>
      </c>
      <c r="U3">
        <f>12-U2</f>
        <v>0</v>
      </c>
    </row>
    <row r="4" spans="1:19" ht="15">
      <c r="A4" t="s">
        <v>14</v>
      </c>
      <c r="B4">
        <v>3</v>
      </c>
      <c r="C4" s="2">
        <v>0.158</v>
      </c>
      <c r="I4" s="1">
        <v>3</v>
      </c>
      <c r="K4" t="s">
        <v>83</v>
      </c>
      <c r="L4">
        <v>8</v>
      </c>
      <c r="R4">
        <v>3</v>
      </c>
      <c r="S4">
        <v>8</v>
      </c>
    </row>
    <row r="5" spans="1:19" ht="15">
      <c r="A5" t="s">
        <v>15</v>
      </c>
      <c r="B5">
        <v>4</v>
      </c>
      <c r="C5" s="2">
        <v>0.02</v>
      </c>
      <c r="F5" s="1" t="s">
        <v>70</v>
      </c>
      <c r="I5" s="1">
        <v>4</v>
      </c>
      <c r="R5">
        <v>4</v>
      </c>
      <c r="S5">
        <v>9</v>
      </c>
    </row>
    <row r="6" spans="1:19" ht="15">
      <c r="A6" t="s">
        <v>16</v>
      </c>
      <c r="B6">
        <v>5</v>
      </c>
      <c r="C6" s="2">
        <v>0.11</v>
      </c>
      <c r="F6">
        <v>192300</v>
      </c>
      <c r="I6" s="1">
        <v>5</v>
      </c>
      <c r="R6">
        <v>5</v>
      </c>
      <c r="S6">
        <v>10</v>
      </c>
    </row>
    <row r="7" spans="3:19" ht="15">
      <c r="C7" s="2"/>
      <c r="O7">
        <f>MONTH(Budget!C1)</f>
        <v>7</v>
      </c>
      <c r="R7">
        <v>6</v>
      </c>
      <c r="S7">
        <v>11</v>
      </c>
    </row>
    <row r="8" spans="3:19" ht="15">
      <c r="C8" s="2"/>
      <c r="I8" s="1" t="s">
        <v>7</v>
      </c>
      <c r="J8" s="1" t="s">
        <v>8</v>
      </c>
      <c r="K8" s="1" t="s">
        <v>52</v>
      </c>
      <c r="L8" s="1" t="s">
        <v>10</v>
      </c>
      <c r="M8" s="1" t="s">
        <v>11</v>
      </c>
      <c r="O8" s="215">
        <v>42551</v>
      </c>
      <c r="R8">
        <v>7</v>
      </c>
      <c r="S8">
        <v>12</v>
      </c>
    </row>
    <row r="9" spans="9:19" ht="15">
      <c r="I9" s="1">
        <f>ABS(IF(Budget!$C$1&lt;DATE(2015,6,30),IF(MONTH(Budget!B210)-MONTH(Budget!C1)=0,12,MONTH(Budget!B210)-MONTH(Budget!C1)),0))</f>
        <v>0</v>
      </c>
      <c r="O9" s="215">
        <f>Budget!C1</f>
        <v>42552</v>
      </c>
      <c r="R9">
        <v>8</v>
      </c>
      <c r="S9">
        <v>1</v>
      </c>
    </row>
    <row r="10" spans="3:19" ht="15">
      <c r="C10" s="2"/>
      <c r="I10">
        <f>IF(Budget!C1&lt;DATE(2016,7,1),12-I11,0)</f>
        <v>0</v>
      </c>
      <c r="J10" s="1"/>
      <c r="O10">
        <f>O8-O9</f>
        <v>-1</v>
      </c>
      <c r="R10">
        <v>9</v>
      </c>
      <c r="S10">
        <v>2</v>
      </c>
    </row>
    <row r="11" spans="9:19" ht="15">
      <c r="I11">
        <f>IF(Budget!C1&lt;DATE(2016,7,1),VLOOKUP(O7,R2:S13,2,FALSE),12)</f>
        <v>12</v>
      </c>
      <c r="J11" s="1">
        <f>ABS(IF(J10=0,12,IF(AND(J10&gt;0,J10&lt;12),J10-MONTH(Budget!D1))))</f>
        <v>12</v>
      </c>
      <c r="K11">
        <v>12</v>
      </c>
      <c r="L11">
        <v>12</v>
      </c>
      <c r="M11">
        <v>12</v>
      </c>
      <c r="O11">
        <f>365-O10</f>
        <v>366</v>
      </c>
      <c r="R11">
        <v>10</v>
      </c>
      <c r="S11">
        <v>3</v>
      </c>
    </row>
    <row r="12" spans="18:19" ht="15">
      <c r="R12">
        <v>11</v>
      </c>
      <c r="S12">
        <v>4</v>
      </c>
    </row>
    <row r="13" spans="18:19" ht="15">
      <c r="R13">
        <v>12</v>
      </c>
      <c r="S13">
        <v>5</v>
      </c>
    </row>
    <row r="14" spans="1:13" ht="15">
      <c r="A14">
        <f>Budget!A12</f>
        <v>0</v>
      </c>
      <c r="B14">
        <f>IF(Budget!$C26=0.633,Budget!E12*0.5,0)</f>
        <v>0</v>
      </c>
      <c r="C14">
        <f>IF(Budget!$C26=0.633,Budget!F12*0.5,0)</f>
        <v>0</v>
      </c>
      <c r="D14">
        <f>IF(Budget!$C26=0.633,Budget!G12*0.5,0)</f>
        <v>0</v>
      </c>
      <c r="E14">
        <f>IF(Budget!$C26=0.633,Budget!H12*0.5,0)</f>
        <v>0</v>
      </c>
      <c r="F14">
        <f>IF(Budget!$C26=0.633,Budget!I12*0.5,0)</f>
        <v>0</v>
      </c>
      <c r="H14">
        <f>Budget!A12</f>
        <v>0</v>
      </c>
      <c r="I14">
        <f>IF(Budget!$L26=0.633,Budget!N12*0.5,0)</f>
        <v>0</v>
      </c>
      <c r="J14">
        <f>IF(Budget!$L26=0.633,Budget!O12*0.5,0)</f>
        <v>0</v>
      </c>
      <c r="K14">
        <f>IF(Budget!$L26=0.633,Budget!P12*0.5,0)</f>
        <v>0</v>
      </c>
      <c r="L14">
        <f>IF(Budget!$L26=0.633,Budget!Q12*0.5,0)</f>
        <v>0</v>
      </c>
      <c r="M14">
        <f>IF(Budget!$L26=0.633,Budget!R12*0.5,0)</f>
        <v>0</v>
      </c>
    </row>
    <row r="15" spans="1:13" ht="15">
      <c r="A15">
        <f>Budget!A13</f>
        <v>0</v>
      </c>
      <c r="B15">
        <f>IF(Budget!C27=0.633,Budget!E13*0.5,0)</f>
        <v>0</v>
      </c>
      <c r="C15">
        <f>IF(Budget!$C27=0.633,Budget!F13*0.5,0)</f>
        <v>0</v>
      </c>
      <c r="D15">
        <f>IF(Budget!$C27=0.633,Budget!G13*0.5,0)</f>
        <v>0</v>
      </c>
      <c r="E15">
        <f>IF(Budget!$C27=0.633,Budget!H13*0.5,0)</f>
        <v>0</v>
      </c>
      <c r="F15">
        <f>IF(Budget!$C27=0.633,Budget!I13*0.5,0)</f>
        <v>0</v>
      </c>
      <c r="H15">
        <f>Budget!A13</f>
        <v>0</v>
      </c>
      <c r="I15">
        <f>IF(Budget!$L27=0.633,Budget!N13*0.5,0)</f>
        <v>0</v>
      </c>
      <c r="J15">
        <f>IF(Budget!$L27=0.633,Budget!O13*0.5,0)</f>
        <v>0</v>
      </c>
      <c r="K15">
        <f>IF(Budget!$L27=0.633,Budget!P13*0.5,0)</f>
        <v>0</v>
      </c>
      <c r="L15">
        <f>IF(Budget!$L27=0.633,Budget!Q13*0.5,0)</f>
        <v>0</v>
      </c>
      <c r="M15">
        <f>IF(Budget!$L27=0.633,Budget!R13*0.5,0)</f>
        <v>0</v>
      </c>
    </row>
    <row r="16" spans="1:13" ht="15">
      <c r="A16">
        <f>Budget!A14</f>
        <v>0</v>
      </c>
      <c r="B16">
        <f>IF(Budget!C28=0.633,Budget!E14*0.5,0)</f>
        <v>0</v>
      </c>
      <c r="C16">
        <f>IF(Budget!$C28=0.633,Budget!F14*0.5,0)</f>
        <v>0</v>
      </c>
      <c r="D16">
        <f>IF(Budget!$C28=0.633,Budget!G14*0.5,0)</f>
        <v>0</v>
      </c>
      <c r="E16">
        <f>IF(Budget!$C28=0.633,Budget!H14*0.5,0)</f>
        <v>0</v>
      </c>
      <c r="F16">
        <f>IF(Budget!$C28=0.633,Budget!I14*0.5,0)</f>
        <v>0</v>
      </c>
      <c r="H16">
        <f>Budget!A14</f>
        <v>0</v>
      </c>
      <c r="I16">
        <f>IF(Budget!$L28=0.633,Budget!N14*0.5,0)</f>
        <v>0</v>
      </c>
      <c r="J16">
        <f>IF(Budget!$L28=0.633,Budget!O14*0.5,0)</f>
        <v>0</v>
      </c>
      <c r="K16">
        <f>IF(Budget!$L28=0.633,Budget!P14*0.5,0)</f>
        <v>0</v>
      </c>
      <c r="L16">
        <f>IF(Budget!$L28=0.633,Budget!Q14*0.5,0)</f>
        <v>0</v>
      </c>
      <c r="M16">
        <f>IF(Budget!$L28=0.633,Budget!R14*0.5,0)</f>
        <v>0</v>
      </c>
    </row>
    <row r="17" spans="1:13" ht="15">
      <c r="A17">
        <f>Budget!A15</f>
        <v>0</v>
      </c>
      <c r="B17">
        <f>IF(Budget!C29=0.633,Budget!E15*0.5,0)</f>
        <v>0</v>
      </c>
      <c r="C17">
        <f>IF(Budget!$C29=0.633,Budget!F15*0.5,0)</f>
        <v>0</v>
      </c>
      <c r="D17">
        <f>IF(Budget!$C29=0.633,Budget!G15*0.5,0)</f>
        <v>0</v>
      </c>
      <c r="E17">
        <f>IF(Budget!$C29=0.633,Budget!H15*0.5,0)</f>
        <v>0</v>
      </c>
      <c r="F17">
        <f>IF(Budget!$C29=0.633,Budget!I15*0.5,0)</f>
        <v>0</v>
      </c>
      <c r="H17">
        <f>Budget!A15</f>
        <v>0</v>
      </c>
      <c r="I17">
        <f>IF(Budget!$L29=0.633,Budget!N15*0.5,0)</f>
        <v>0</v>
      </c>
      <c r="J17">
        <f>IF(Budget!$L29=0.633,Budget!O15*0.5,0)</f>
        <v>0</v>
      </c>
      <c r="K17">
        <f>IF(Budget!$L29=0.633,Budget!P15*0.5,0)</f>
        <v>0</v>
      </c>
      <c r="L17">
        <f>IF(Budget!$L29=0.633,Budget!Q15*0.5,0)</f>
        <v>0</v>
      </c>
      <c r="M17">
        <f>IF(Budget!$L29=0.633,Budget!R15*0.5,0)</f>
        <v>0</v>
      </c>
    </row>
    <row r="18" spans="1:13" ht="15">
      <c r="A18">
        <f>Budget!A16</f>
        <v>0</v>
      </c>
      <c r="B18">
        <f>IF(Budget!C30=0.633,Budget!E16*0.5,0)</f>
        <v>0</v>
      </c>
      <c r="C18">
        <f>IF(Budget!$C30=0.633,Budget!F16*0.5,0)</f>
        <v>0</v>
      </c>
      <c r="D18">
        <f>IF(Budget!$C30=0.633,Budget!G16*0.5,0)</f>
        <v>0</v>
      </c>
      <c r="E18">
        <f>IF(Budget!$C30=0.633,Budget!H16*0.5,0)</f>
        <v>0</v>
      </c>
      <c r="F18">
        <f>IF(Budget!$C30=0.633,Budget!I16*0.5,0)</f>
        <v>0</v>
      </c>
      <c r="H18">
        <f>Budget!A16</f>
        <v>0</v>
      </c>
      <c r="I18">
        <f>IF(Budget!$L30=0.633,Budget!N16*0.5,0)</f>
        <v>0</v>
      </c>
      <c r="J18">
        <f>IF(Budget!$L30=0.633,Budget!O16*0.5,0)</f>
        <v>0</v>
      </c>
      <c r="K18">
        <f>IF(Budget!$L30=0.633,Budget!P16*0.5,0)</f>
        <v>0</v>
      </c>
      <c r="L18">
        <f>IF(Budget!$L30=0.633,Budget!Q16*0.5,0)</f>
        <v>0</v>
      </c>
      <c r="M18">
        <f>IF(Budget!$L30=0.633,Budget!R16*0.5,0)</f>
        <v>0</v>
      </c>
    </row>
    <row r="19" spans="1:13" ht="15">
      <c r="A19">
        <f>Budget!A17</f>
        <v>0</v>
      </c>
      <c r="B19">
        <f>IF(Budget!C31=0.633,Budget!E17*0.5,0)</f>
        <v>0</v>
      </c>
      <c r="C19">
        <f>IF(Budget!$C31=0.633,Budget!F17*0.5,0)</f>
        <v>0</v>
      </c>
      <c r="D19">
        <f>IF(Budget!$C31=0.633,Budget!G17*0.5,0)</f>
        <v>0</v>
      </c>
      <c r="E19">
        <f>IF(Budget!$C31=0.633,Budget!H17*0.5,0)</f>
        <v>0</v>
      </c>
      <c r="F19">
        <f>IF(Budget!$C31=0.633,Budget!I17*0.5,0)</f>
        <v>0</v>
      </c>
      <c r="H19">
        <f>Budget!A17</f>
        <v>0</v>
      </c>
      <c r="I19">
        <f>IF(Budget!$L31=0.633,Budget!N17*0.5,0)</f>
        <v>0</v>
      </c>
      <c r="J19">
        <f>IF(Budget!$L31=0.633,Budget!O17*0.5,0)</f>
        <v>0</v>
      </c>
      <c r="K19">
        <f>IF(Budget!$L31=0.633,Budget!P17*0.5,0)</f>
        <v>0</v>
      </c>
      <c r="L19">
        <f>IF(Budget!$L31=0.633,Budget!Q17*0.5,0)</f>
        <v>0</v>
      </c>
      <c r="M19">
        <f>IF(Budget!$L31=0.633,Budget!R17*0.5,0)</f>
        <v>0</v>
      </c>
    </row>
    <row r="20" spans="1:13" ht="15">
      <c r="A20">
        <f>Budget!A18</f>
        <v>0</v>
      </c>
      <c r="B20">
        <f>IF(Budget!C32=0.633,Budget!E18*0.5,0)</f>
        <v>0</v>
      </c>
      <c r="C20">
        <f>IF(Budget!$C32=0.633,Budget!F18*0.5,0)</f>
        <v>0</v>
      </c>
      <c r="D20">
        <f>IF(Budget!$C32=0.633,Budget!G18*0.5,0)</f>
        <v>0</v>
      </c>
      <c r="E20">
        <f>IF(Budget!$C32=0.633,Budget!H18*0.5,0)</f>
        <v>0</v>
      </c>
      <c r="F20">
        <f>IF(Budget!$C32=0.633,Budget!I18*0.5,0)</f>
        <v>0</v>
      </c>
      <c r="H20">
        <f>Budget!A18</f>
        <v>0</v>
      </c>
      <c r="I20">
        <f>IF(Budget!$L32=0.633,Budget!N18*0.5,0)</f>
        <v>0</v>
      </c>
      <c r="J20">
        <f>IF(Budget!$L32=0.633,Budget!O18*0.5,0)</f>
        <v>0</v>
      </c>
      <c r="K20">
        <f>IF(Budget!$L32=0.633,Budget!P18*0.5,0)</f>
        <v>0</v>
      </c>
      <c r="L20">
        <f>IF(Budget!$L32=0.633,Budget!Q18*0.5,0)</f>
        <v>0</v>
      </c>
      <c r="M20">
        <f>IF(Budget!$L32=0.633,Budget!R18*0.5,0)</f>
        <v>0</v>
      </c>
    </row>
    <row r="21" spans="1:13" ht="15">
      <c r="A21">
        <f>Budget!A19</f>
        <v>0</v>
      </c>
      <c r="B21">
        <f>IF(Budget!C33=0.633,Budget!E19*0.5,0)</f>
        <v>0</v>
      </c>
      <c r="C21">
        <f>IF(Budget!$C33=0.633,Budget!F19*0.5,0)</f>
        <v>0</v>
      </c>
      <c r="D21">
        <f>IF(Budget!$C33=0.633,Budget!G19*0.5,0)</f>
        <v>0</v>
      </c>
      <c r="E21">
        <f>IF(Budget!$C33=0.633,Budget!H19*0.5,0)</f>
        <v>0</v>
      </c>
      <c r="F21">
        <f>IF(Budget!$C33=0.633,Budget!I19*0.5,0)</f>
        <v>0</v>
      </c>
      <c r="H21">
        <f>Budget!A19</f>
        <v>0</v>
      </c>
      <c r="I21">
        <f>IF(Budget!$L33=0.633,Budget!N19*0.5,0)</f>
        <v>0</v>
      </c>
      <c r="J21">
        <f>IF(Budget!$L33=0.633,Budget!O19*0.5,0)</f>
        <v>0</v>
      </c>
      <c r="K21">
        <f>IF(Budget!$L33=0.633,Budget!P19*0.5,0)</f>
        <v>0</v>
      </c>
      <c r="L21">
        <f>IF(Budget!$L33=0.633,Budget!Q19*0.5,0)</f>
        <v>0</v>
      </c>
      <c r="M21">
        <f>IF(Budget!$L33=0.633,Budget!R19*0.5,0)</f>
        <v>0</v>
      </c>
    </row>
    <row r="22" spans="1:13" ht="15">
      <c r="A22">
        <f>Budget!A20</f>
        <v>0</v>
      </c>
      <c r="B22">
        <f>IF(Budget!C34=0.633,Budget!E20*0.5,0)</f>
        <v>0</v>
      </c>
      <c r="C22">
        <f>IF(Budget!$C34=0.633,Budget!F20*0.5,0)</f>
        <v>0</v>
      </c>
      <c r="D22">
        <f>IF(Budget!$C34=0.633,Budget!G20*0.5,0)</f>
        <v>0</v>
      </c>
      <c r="E22">
        <f>IF(Budget!$C34=0.633,Budget!H20*0.5,0)</f>
        <v>0</v>
      </c>
      <c r="F22">
        <f>IF(Budget!$C34=0.633,Budget!I20*0.5,0)</f>
        <v>0</v>
      </c>
      <c r="H22">
        <f>Budget!A20</f>
        <v>0</v>
      </c>
      <c r="I22">
        <f>IF(Budget!$L34=0.633,Budget!N20*0.5,0)</f>
        <v>0</v>
      </c>
      <c r="J22">
        <f>IF(Budget!$L34=0.633,Budget!O20*0.5,0)</f>
        <v>0</v>
      </c>
      <c r="K22">
        <f>IF(Budget!$L34=0.633,Budget!P20*0.5,0)</f>
        <v>0</v>
      </c>
      <c r="L22">
        <f>IF(Budget!$L34=0.633,Budget!Q20*0.5,0)</f>
        <v>0</v>
      </c>
      <c r="M22">
        <f>IF(Budget!$L34=0.633,Budget!R20*0.5,0)</f>
        <v>0</v>
      </c>
    </row>
    <row r="23" spans="1:13" ht="15.75" thickBot="1">
      <c r="A23" s="110">
        <f>Budget!A21</f>
        <v>0</v>
      </c>
      <c r="B23" s="110">
        <f>IF(Budget!C35=0.633,Budget!E21*0.5,0)</f>
        <v>0</v>
      </c>
      <c r="C23" s="110">
        <f>IF(Budget!$C35=0.633,Budget!F21*0.5,0)</f>
        <v>0</v>
      </c>
      <c r="D23" s="110">
        <f>IF(Budget!$C35=0.633,Budget!G21*0.5,0)</f>
        <v>0</v>
      </c>
      <c r="E23" s="110">
        <f>IF(Budget!$C35=0.633,Budget!H21*0.5,0)</f>
        <v>0</v>
      </c>
      <c r="F23" s="110">
        <f>IF(Budget!$C35=0.633,Budget!I21*0.5,0)</f>
        <v>0</v>
      </c>
      <c r="H23" s="110">
        <f>Budget!A21</f>
        <v>0</v>
      </c>
      <c r="I23" s="110">
        <f>IF(Budget!$L35=0.633,Budget!N21*0.5,0)</f>
        <v>0</v>
      </c>
      <c r="J23" s="110">
        <f>IF(Budget!$L35=0.633,Budget!O21*0.5,0)</f>
        <v>0</v>
      </c>
      <c r="K23" s="110">
        <f>IF(Budget!$L35=0.633,Budget!P21*0.5,0)</f>
        <v>0</v>
      </c>
      <c r="L23" s="110">
        <f>IF(Budget!$L35=0.633,Budget!Q21*0.5,0)</f>
        <v>0</v>
      </c>
      <c r="M23" s="110">
        <f>IF(Budget!$L35=0.633,Budget!R21*0.5,0)</f>
        <v>0</v>
      </c>
    </row>
    <row r="24" spans="1:13" ht="15">
      <c r="A24" t="s">
        <v>48</v>
      </c>
      <c r="B24">
        <f>SUM(B14:B23)</f>
        <v>0</v>
      </c>
      <c r="C24">
        <f aca="true" t="shared" si="0" ref="C24:F24">SUM(C14:C23)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H24" t="s">
        <v>48</v>
      </c>
      <c r="I24">
        <f>SUM(I14:I23)</f>
        <v>0</v>
      </c>
      <c r="J24">
        <f aca="true" t="shared" si="1" ref="J24:M24">SUM(J14:J23)</f>
        <v>0</v>
      </c>
      <c r="K24">
        <f t="shared" si="1"/>
        <v>0</v>
      </c>
      <c r="L24">
        <f t="shared" si="1"/>
        <v>0</v>
      </c>
      <c r="M24">
        <f t="shared" si="1"/>
        <v>0</v>
      </c>
    </row>
    <row r="26" spans="2:14" ht="15">
      <c r="B26" t="s">
        <v>7</v>
      </c>
      <c r="C26" t="s">
        <v>8</v>
      </c>
      <c r="D26" t="s">
        <v>9</v>
      </c>
      <c r="E26" t="s">
        <v>10</v>
      </c>
      <c r="F26" t="s">
        <v>11</v>
      </c>
      <c r="J26" t="s">
        <v>7</v>
      </c>
      <c r="K26" t="s">
        <v>8</v>
      </c>
      <c r="L26" t="s">
        <v>9</v>
      </c>
      <c r="M26" t="s">
        <v>10</v>
      </c>
      <c r="N26" t="s">
        <v>11</v>
      </c>
    </row>
    <row r="27" spans="1:15" ht="15">
      <c r="A27">
        <f>Budget!A154</f>
        <v>0</v>
      </c>
      <c r="B27">
        <f>IF(Budget!E154&gt;=25000,25000,Budget!E154)</f>
        <v>0</v>
      </c>
      <c r="C27">
        <f>IF(ISBLANK(Budget!F154)=TRUE,0,IF(Formulas!B27=25000,0,IF(AND(Formulas!B27&lt;25000,Budget!F154&gt;=25000-Formulas!B27),25000-Formulas!B27,IF(AND(Formulas!B27&lt;25000,Budget!F154&lt;25000-Formulas!B27),Budget!F154,ERROR))))</f>
        <v>0</v>
      </c>
      <c r="D27">
        <f>IF(ISBLANK(Budget!G154)=TRUE,0,IF(SUM(Formulas!B27:C27)=25000,0,IF(AND(SUM(Formulas!B27:C27)&lt;25000,Budget!G154&gt;=25000-SUM(Formulas!B27:C27)),25000-SUM(Formulas!B27:C27),IF(AND(SUM(Formulas!B27:C27)&lt;25000,Budget!G154&lt;25000-SUM(Formulas!B27:C27)),Budget!G154,ERROR))))</f>
        <v>0</v>
      </c>
      <c r="E27">
        <f>IF(ISBLANK(Budget!H154)=TRUE,0,IF(SUM(Formulas!B27:D27)=25000,0,IF(AND(SUM(Formulas!B27:D27)&lt;25000,Budget!H154&gt;=25000-SUM(Formulas!B27:D27)),25000-SUM(Formulas!B27:D27),IF(AND(SUM(Formulas!B27:D27)&lt;25000,Budget!H154&lt;25000-SUM(Formulas!B27:D27)),Budget!H154,ERROR))))</f>
        <v>0</v>
      </c>
      <c r="F27">
        <f>IF(ISBLANK(Budget!I154)=TRUE,0,IF(SUM(Formulas!B27:E27)=25000,0,IF(AND(SUM(Formulas!B27:E27)&lt;25000,Budget!I154&gt;=25000-SUM(Formulas!B27:E27)),25000-SUM(Formulas!B27:E27),IF(AND(SUM(Formulas!B27:E27)&lt;25000,Budget!I154&lt;25000-SUM(Formulas!B27:E27)),Budget!I154,ERROR))))</f>
        <v>0</v>
      </c>
      <c r="G27">
        <f>SUM(B27:F27)</f>
        <v>0</v>
      </c>
      <c r="I27" s="1">
        <f>Budget!K154</f>
        <v>0</v>
      </c>
      <c r="J27">
        <f>IF(Budget!N154&gt;=25000,25000,Budget!N154)</f>
        <v>0</v>
      </c>
      <c r="K27">
        <f>IF(ISBLANK(Budget!O154)=TRUE,0,IF(Formulas!J27=25000,0,IF(AND(Formulas!J27&lt;25000,Budget!O154&gt;=25000-Formulas!J27),25000-Formulas!J27,IF(AND(Formulas!J27&lt;25000,Budget!O154&lt;25000-Formulas!J27),Budget!O154,ERROR))))</f>
        <v>0</v>
      </c>
      <c r="L27">
        <f>IF(ISBLANK(Budget!P154)=TRUE,0,IF(SUM(Formulas!J27:K27)=25000,0,IF(AND(SUM(Formulas!J27:K27)&lt;25000,Budget!P154&gt;=25000-SUM(Formulas!J27:K27)),25000-SUM(Formulas!J27:K27),IF(AND(SUM(Formulas!J27:K27)&lt;25000,Budget!P154&lt;25000-SUM(Formulas!J27:K27)),Budget!P154,ERROR))))</f>
        <v>0</v>
      </c>
      <c r="M27">
        <f>IF(ISBLANK(Budget!Q154)=TRUE,0,IF(SUM(Formulas!J27:L27)=25000,0,IF(AND(SUM(Formulas!J27:L27)&lt;25000,Budget!Q154&gt;=25000-SUM(Formulas!J27:L27)),25000-SUM(Formulas!J27:L27),IF(AND(SUM(Formulas!J27:L27)&lt;25000,Budget!Q154&lt;25000-SUM(Formulas!J27:L27)),Budget!Q154,ERROR))))</f>
        <v>0</v>
      </c>
      <c r="N27">
        <f>IF(ISBLANK(Budget!R154)=TRUE,0,IF(SUM(Formulas!J27:M27)=25000,0,IF(AND(SUM(Formulas!J27:M27)&lt;25000,Budget!R154&gt;=25000-SUM(Formulas!J27:M27)),25000-SUM(Formulas!J27:M27),IF(AND(SUM(Formulas!J27:M27)&lt;25000,Budget!R154&lt;25000-SUM(Formulas!J27:M27)),Budget!R154,ERROR))))</f>
        <v>0</v>
      </c>
      <c r="O27">
        <f>SUM(J27:N27)</f>
        <v>0</v>
      </c>
    </row>
    <row r="28" spans="1:15" ht="15">
      <c r="A28">
        <f>Budget!A155</f>
        <v>0</v>
      </c>
      <c r="B28">
        <f>IF(Budget!E155&gt;=25000,25000,Budget!E155)</f>
        <v>0</v>
      </c>
      <c r="C28">
        <f>IF(ISBLANK(Budget!F155)=TRUE,0,IF(Formulas!B28=25000,0,IF(AND(Formulas!B28&lt;25000,Budget!F155&gt;=25000-Formulas!B28),25000-Formulas!B28,IF(AND(Formulas!B28&lt;25000,Budget!F155&lt;25000-Formulas!B28),Budget!F155,ERROR))))</f>
        <v>0</v>
      </c>
      <c r="D28">
        <f>IF(ISBLANK(Budget!G155)=TRUE,0,IF(SUM(Formulas!B28:C28)=25000,0,IF(AND(SUM(Formulas!B28:C28)&lt;25000,Budget!G155&gt;=25000-SUM(Formulas!B28:C28)),25000-SUM(Formulas!B28:C28),IF(AND(SUM(Formulas!B28:C28)&lt;25000,Budget!G155&lt;25000-SUM(Formulas!B28:C28)),Budget!G155,ERROR))))</f>
        <v>0</v>
      </c>
      <c r="E28">
        <f>IF(ISBLANK(Budget!H155)=TRUE,0,IF(SUM(Formulas!B28:D28)=25000,0,IF(AND(SUM(Formulas!B28:D28)&lt;25000,Budget!H155&gt;=25000-SUM(Formulas!B28:D28)),25000-SUM(Formulas!B28:D28),IF(AND(SUM(Formulas!B28:D28)&lt;25000,Budget!H155&lt;25000-SUM(Formulas!B28:D28)),Budget!H155,ERROR))))</f>
        <v>0</v>
      </c>
      <c r="F28">
        <f>IF(ISBLANK(Budget!I155)=TRUE,0,IF(SUM(Formulas!B28:E28)=25000,0,IF(AND(SUM(Formulas!B28:E28)&lt;25000,Budget!I155&gt;=25000-SUM(Formulas!B28:E28)),25000-SUM(Formulas!B28:E28),IF(AND(SUM(Formulas!B28:E28)&lt;25000,Budget!I155&lt;25000-SUM(Formulas!B28:E28)),Budget!I155,ERROR))))</f>
        <v>0</v>
      </c>
      <c r="G28">
        <f aca="true" t="shared" si="2" ref="G28:G35">SUM(B28:F28)</f>
        <v>0</v>
      </c>
      <c r="I28" s="1">
        <f>Budget!K155</f>
        <v>0</v>
      </c>
      <c r="J28">
        <f>IF(Budget!N155&gt;=25000,25000,Budget!N155)</f>
        <v>0</v>
      </c>
      <c r="K28">
        <f>IF(ISBLANK(Budget!O155)=TRUE,0,IF(Formulas!J28=25000,0,IF(AND(Formulas!J28&lt;25000,Budget!O155&gt;=25000-Formulas!J28),25000-Formulas!J28,IF(AND(Formulas!J28&lt;25000,Budget!O155&lt;25000-Formulas!J28),Budget!O155,ERROR))))</f>
        <v>0</v>
      </c>
      <c r="L28">
        <f>IF(ISBLANK(Budget!P155)=TRUE,0,IF(SUM(Formulas!J28:K28)=25000,0,IF(AND(SUM(Formulas!J28:K28)&lt;25000,Budget!P155&gt;=25000-SUM(Formulas!J28:K28)),25000-SUM(Formulas!J28:K28),IF(AND(SUM(Formulas!J28:K28)&lt;25000,Budget!P155&lt;25000-SUM(Formulas!J28:K28)),Budget!P155,ERROR))))</f>
        <v>0</v>
      </c>
      <c r="M28">
        <f>IF(ISBLANK(Budget!Q155)=TRUE,0,IF(SUM(Formulas!J28:L28)=25000,0,IF(AND(SUM(Formulas!J28:L28)&lt;25000,Budget!Q155&gt;=25000-SUM(Formulas!J28:L28)),25000-SUM(Formulas!J28:L28),IF(AND(SUM(Formulas!J28:L28)&lt;25000,Budget!Q155&lt;25000-SUM(Formulas!J28:L28)),Budget!Q155,ERROR))))</f>
        <v>0</v>
      </c>
      <c r="N28">
        <f>IF(ISBLANK(Budget!R155)=TRUE,0,IF(SUM(Formulas!J28:M28)=25000,0,IF(AND(SUM(Formulas!J28:M28)&lt;25000,Budget!R155&gt;=25000-SUM(Formulas!J28:M28)),25000-SUM(Formulas!J28:M28),IF(AND(SUM(Formulas!J28:M28)&lt;25000,Budget!R155&lt;25000-SUM(Formulas!J28:M28)),Budget!R155,ERROR))))</f>
        <v>0</v>
      </c>
      <c r="O28">
        <f aca="true" t="shared" si="3" ref="O28:O35">SUM(J28:N28)</f>
        <v>0</v>
      </c>
    </row>
    <row r="29" spans="1:15" ht="15">
      <c r="A29">
        <f>Budget!A156</f>
        <v>0</v>
      </c>
      <c r="B29">
        <f>IF(Budget!E156&gt;=25000,25000,Budget!E156)</f>
        <v>0</v>
      </c>
      <c r="C29">
        <f>IF(ISBLANK(Budget!F156)=TRUE,0,IF(Formulas!B29=25000,0,IF(AND(Formulas!B29&lt;25000,Budget!F156&gt;=25000-Formulas!B29),25000-Formulas!B29,IF(AND(Formulas!B29&lt;25000,Budget!F156&lt;25000-Formulas!B29),Budget!F156,ERROR))))</f>
        <v>0</v>
      </c>
      <c r="D29">
        <f>IF(ISBLANK(Budget!G156)=TRUE,0,IF(SUM(Formulas!B29:C29)=25000,0,IF(AND(SUM(Formulas!B29:C29)&lt;25000,Budget!G156&gt;=25000-SUM(Formulas!B29:C29)),25000-SUM(Formulas!B29:C29),IF(AND(SUM(Formulas!B29:C29)&lt;25000,Budget!G156&lt;25000-SUM(Formulas!B29:C29)),Budget!G156,ERROR))))</f>
        <v>0</v>
      </c>
      <c r="E29">
        <f>IF(ISBLANK(Budget!H156)=TRUE,0,IF(SUM(Formulas!B29:D29)=25000,0,IF(AND(SUM(Formulas!B29:D29)&lt;25000,Budget!H156&gt;=25000-SUM(Formulas!B29:D29)),25000-SUM(Formulas!B29:D29),IF(AND(SUM(Formulas!B29:D29)&lt;25000,Budget!H156&lt;25000-SUM(Formulas!B29:D29)),Budget!H156,ERROR))))</f>
        <v>0</v>
      </c>
      <c r="F29">
        <f>IF(ISBLANK(Budget!I156)=TRUE,0,IF(SUM(Formulas!B29:E29)=25000,0,IF(AND(SUM(Formulas!B29:E29)&lt;25000,Budget!I156&gt;=25000-SUM(Formulas!B29:E29)),25000-SUM(Formulas!B29:E29),IF(AND(SUM(Formulas!B29:E29)&lt;25000,Budget!I156&lt;25000-SUM(Formulas!B29:E29)),Budget!I156,ERROR))))</f>
        <v>0</v>
      </c>
      <c r="G29">
        <f t="shared" si="2"/>
        <v>0</v>
      </c>
      <c r="I29" s="1">
        <f>Budget!K156</f>
        <v>0</v>
      </c>
      <c r="J29">
        <f>IF(Budget!N156&gt;=25000,25000,Budget!N156)</f>
        <v>0</v>
      </c>
      <c r="K29">
        <f>IF(ISBLANK(Budget!O156)=TRUE,0,IF(Formulas!J29=25000,0,IF(AND(Formulas!J29&lt;25000,Budget!O156&gt;=25000-Formulas!J29),25000-Formulas!J29,IF(AND(Formulas!J29&lt;25000,Budget!O156&lt;25000-Formulas!J29),Budget!O156,ERROR))))</f>
        <v>0</v>
      </c>
      <c r="L29">
        <f>IF(ISBLANK(Budget!P156)=TRUE,0,IF(SUM(Formulas!J29:K29)=25000,0,IF(AND(SUM(Formulas!J29:K29)&lt;25000,Budget!P156&gt;=25000-SUM(Formulas!J29:K29)),25000-SUM(Formulas!J29:K29),IF(AND(SUM(Formulas!J29:K29)&lt;25000,Budget!P156&lt;25000-SUM(Formulas!J29:K29)),Budget!P156,ERROR))))</f>
        <v>0</v>
      </c>
      <c r="M29">
        <f>IF(ISBLANK(Budget!Q156)=TRUE,0,IF(SUM(Formulas!J29:L29)=25000,0,IF(AND(SUM(Formulas!J29:L29)&lt;25000,Budget!Q156&gt;=25000-SUM(Formulas!J29:L29)),25000-SUM(Formulas!J29:L29),IF(AND(SUM(Formulas!J29:L29)&lt;25000,Budget!Q156&lt;25000-SUM(Formulas!J29:L29)),Budget!Q156,ERROR))))</f>
        <v>0</v>
      </c>
      <c r="N29">
        <f>IF(ISBLANK(Budget!R156)=TRUE,0,IF(SUM(Formulas!J29:M29)=25000,0,IF(AND(SUM(Formulas!J29:M29)&lt;25000,Budget!R156&gt;=25000-SUM(Formulas!J29:M29)),25000-SUM(Formulas!J29:M29),IF(AND(SUM(Formulas!J29:M29)&lt;25000,Budget!R156&lt;25000-SUM(Formulas!J29:M29)),Budget!R156,ERROR))))</f>
        <v>0</v>
      </c>
      <c r="O29">
        <f t="shared" si="3"/>
        <v>0</v>
      </c>
    </row>
    <row r="30" spans="1:15" ht="15">
      <c r="A30">
        <f>Budget!A157</f>
        <v>0</v>
      </c>
      <c r="B30">
        <f>IF(Budget!E157&gt;=25000,25000,Budget!E157)</f>
        <v>0</v>
      </c>
      <c r="C30">
        <f>IF(ISBLANK(Budget!F157)=TRUE,0,IF(Formulas!B30=25000,0,IF(AND(Formulas!B30&lt;25000,Budget!F157&gt;=25000-Formulas!B30),25000-Formulas!B30,IF(AND(Formulas!B30&lt;25000,Budget!F157&lt;25000-Formulas!B30),Budget!F157,ERROR))))</f>
        <v>0</v>
      </c>
      <c r="D30">
        <f>IF(ISBLANK(Budget!G157)=TRUE,0,IF(SUM(Formulas!B30:C30)=25000,0,IF(AND(SUM(Formulas!B30:C30)&lt;25000,Budget!G157&gt;=25000-SUM(Formulas!B30:C30)),25000-SUM(Formulas!B30:C30),IF(AND(SUM(Formulas!B30:C30)&lt;25000,Budget!G157&lt;25000-SUM(Formulas!B30:C30)),Budget!G157,ERROR))))</f>
        <v>0</v>
      </c>
      <c r="E30">
        <f>IF(ISBLANK(Budget!H157)=TRUE,0,IF(SUM(Formulas!B30:D30)=25000,0,IF(AND(SUM(Formulas!B30:D30)&lt;25000,Budget!H157&gt;=25000-SUM(Formulas!B30:D30)),25000-SUM(Formulas!B30:D30),IF(AND(SUM(Formulas!B30:D30)&lt;25000,Budget!H157&lt;25000-SUM(Formulas!B30:D30)),Budget!H157,ERROR))))</f>
        <v>0</v>
      </c>
      <c r="F30">
        <f>IF(ISBLANK(Budget!I157)=TRUE,0,IF(SUM(Formulas!B30:E30)=25000,0,IF(AND(SUM(Formulas!B30:E30)&lt;25000,Budget!I157&gt;=25000-SUM(Formulas!B30:E30)),25000-SUM(Formulas!B30:E30),IF(AND(SUM(Formulas!B30:E30)&lt;25000,Budget!I157&lt;25000-SUM(Formulas!B30:E30)),Budget!I157,ERROR))))</f>
        <v>0</v>
      </c>
      <c r="G30">
        <f t="shared" si="2"/>
        <v>0</v>
      </c>
      <c r="I30" s="1">
        <f>Budget!K157</f>
        <v>0</v>
      </c>
      <c r="J30">
        <f>IF(Budget!N157&gt;=25000,25000,Budget!N157)</f>
        <v>0</v>
      </c>
      <c r="K30">
        <f>IF(ISBLANK(Budget!O157)=TRUE,0,IF(Formulas!J30=25000,0,IF(AND(Formulas!J30&lt;25000,Budget!O157&gt;=25000-Formulas!J30),25000-Formulas!J30,IF(AND(Formulas!J30&lt;25000,Budget!O157&lt;25000-Formulas!J30),Budget!O157,ERROR))))</f>
        <v>0</v>
      </c>
      <c r="L30">
        <f>IF(ISBLANK(Budget!P157)=TRUE,0,IF(SUM(Formulas!J30:K30)=25000,0,IF(AND(SUM(Formulas!J30:K30)&lt;25000,Budget!P157&gt;=25000-SUM(Formulas!J30:K30)),25000-SUM(Formulas!J30:K30),IF(AND(SUM(Formulas!J30:K30)&lt;25000,Budget!P157&lt;25000-SUM(Formulas!J30:K30)),Budget!P157,ERROR))))</f>
        <v>0</v>
      </c>
      <c r="M30">
        <f>IF(ISBLANK(Budget!Q157)=TRUE,0,IF(SUM(Formulas!J30:L30)=25000,0,IF(AND(SUM(Formulas!J30:L30)&lt;25000,Budget!Q157&gt;=25000-SUM(Formulas!J30:L30)),25000-SUM(Formulas!J30:L30),IF(AND(SUM(Formulas!J30:L30)&lt;25000,Budget!Q157&lt;25000-SUM(Formulas!J30:L30)),Budget!Q157,ERROR))))</f>
        <v>0</v>
      </c>
      <c r="N30">
        <f>IF(ISBLANK(Budget!R157)=TRUE,0,IF(SUM(Formulas!J30:M30)=25000,0,IF(AND(SUM(Formulas!J30:M30)&lt;25000,Budget!R157&gt;=25000-SUM(Formulas!J30:M30)),25000-SUM(Formulas!J30:M30),IF(AND(SUM(Formulas!J30:M30)&lt;25000,Budget!R157&lt;25000-SUM(Formulas!J30:M30)),Budget!R157,ERROR))))</f>
        <v>0</v>
      </c>
      <c r="O30">
        <f t="shared" si="3"/>
        <v>0</v>
      </c>
    </row>
    <row r="31" spans="1:15" ht="15">
      <c r="A31">
        <f>Budget!A158</f>
        <v>0</v>
      </c>
      <c r="B31">
        <f>IF(Budget!E158&gt;=25000,25000,Budget!E158)</f>
        <v>0</v>
      </c>
      <c r="C31">
        <f>IF(ISBLANK(Budget!F158)=TRUE,0,IF(Formulas!B31=25000,0,IF(AND(Formulas!B31&lt;25000,Budget!F158&gt;=25000-Formulas!B31),25000-Formulas!B31,IF(AND(Formulas!B31&lt;25000,Budget!F158&lt;25000-Formulas!B31),Budget!F158,ERROR))))</f>
        <v>0</v>
      </c>
      <c r="D31">
        <f>IF(ISBLANK(Budget!G158)=TRUE,0,IF(SUM(Formulas!B31:C31)=25000,0,IF(AND(SUM(Formulas!B31:C31)&lt;25000,Budget!G158&gt;=25000-SUM(Formulas!B31:C31)),25000-SUM(Formulas!B31:C31),IF(AND(SUM(Formulas!B31:C31)&lt;25000,Budget!G158&lt;25000-SUM(Formulas!B31:C31)),Budget!G158,ERROR))))</f>
        <v>0</v>
      </c>
      <c r="E31">
        <f>IF(ISBLANK(Budget!H158)=TRUE,0,IF(SUM(Formulas!B31:D31)=25000,0,IF(AND(SUM(Formulas!B31:D31)&lt;25000,Budget!H158&gt;=25000-SUM(Formulas!B31:D31)),25000-SUM(Formulas!B31:D31),IF(AND(SUM(Formulas!B31:D31)&lt;25000,Budget!H158&lt;25000-SUM(Formulas!B31:D31)),Budget!H158,ERROR))))</f>
        <v>0</v>
      </c>
      <c r="F31">
        <f>IF(ISBLANK(Budget!I158)=TRUE,0,IF(SUM(Formulas!B31:E31)=25000,0,IF(AND(SUM(Formulas!B31:E31)&lt;25000,Budget!I158&gt;=25000-SUM(Formulas!B31:E31)),25000-SUM(Formulas!B31:E31),IF(AND(SUM(Formulas!B31:E31)&lt;25000,Budget!I158&lt;25000-SUM(Formulas!B31:E31)),Budget!I158,ERROR))))</f>
        <v>0</v>
      </c>
      <c r="G31">
        <f t="shared" si="2"/>
        <v>0</v>
      </c>
      <c r="I31" s="1">
        <f>Budget!K158</f>
        <v>0</v>
      </c>
      <c r="J31">
        <f>IF(Budget!N158&gt;=25000,25000,Budget!N158)</f>
        <v>0</v>
      </c>
      <c r="K31">
        <f>IF(ISBLANK(Budget!O158)=TRUE,0,IF(Formulas!J31=25000,0,IF(AND(Formulas!J31&lt;25000,Budget!O158&gt;=25000-Formulas!J31),25000-Formulas!J31,IF(AND(Formulas!J31&lt;25000,Budget!O158&lt;25000-Formulas!J31),Budget!O158,ERROR))))</f>
        <v>0</v>
      </c>
      <c r="L31">
        <f>IF(ISBLANK(Budget!P158)=TRUE,0,IF(SUM(Formulas!J31:K31)=25000,0,IF(AND(SUM(Formulas!J31:K31)&lt;25000,Budget!P158&gt;=25000-SUM(Formulas!J31:K31)),25000-SUM(Formulas!J31:K31),IF(AND(SUM(Formulas!J31:K31)&lt;25000,Budget!P158&lt;25000-SUM(Formulas!J31:K31)),Budget!P158,ERROR))))</f>
        <v>0</v>
      </c>
      <c r="M31">
        <f>IF(ISBLANK(Budget!Q158)=TRUE,0,IF(SUM(Formulas!J31:L31)=25000,0,IF(AND(SUM(Formulas!J31:L31)&lt;25000,Budget!Q158&gt;=25000-SUM(Formulas!J31:L31)),25000-SUM(Formulas!J31:L31),IF(AND(SUM(Formulas!J31:L31)&lt;25000,Budget!Q158&lt;25000-SUM(Formulas!J31:L31)),Budget!Q158,ERROR))))</f>
        <v>0</v>
      </c>
      <c r="N31">
        <f>IF(ISBLANK(Budget!R158)=TRUE,0,IF(SUM(Formulas!J31:M31)=25000,0,IF(AND(SUM(Formulas!J31:M31)&lt;25000,Budget!R158&gt;=25000-SUM(Formulas!J31:M31)),25000-SUM(Formulas!J31:M31),IF(AND(SUM(Formulas!J31:M31)&lt;25000,Budget!R158&lt;25000-SUM(Formulas!J31:M31)),Budget!R158,ERROR))))</f>
        <v>0</v>
      </c>
      <c r="O31">
        <f t="shared" si="3"/>
        <v>0</v>
      </c>
    </row>
    <row r="32" spans="1:15" ht="15">
      <c r="A32">
        <f>Budget!A159</f>
        <v>0</v>
      </c>
      <c r="B32">
        <f>IF(Budget!E159&gt;=25000,25000,Budget!E159)</f>
        <v>0</v>
      </c>
      <c r="C32">
        <f>IF(ISBLANK(Budget!F159)=TRUE,0,IF(Formulas!B32=25000,0,IF(AND(Formulas!B32&lt;25000,Budget!F159&gt;=25000-Formulas!B32),25000-Formulas!B32,IF(AND(Formulas!B32&lt;25000,Budget!F159&lt;25000-Formulas!B32),Budget!F159,ERROR))))</f>
        <v>0</v>
      </c>
      <c r="D32">
        <f>IF(ISBLANK(Budget!G159)=TRUE,0,IF(SUM(Formulas!B32:C32)=25000,0,IF(AND(SUM(Formulas!B32:C32)&lt;25000,Budget!G159&gt;=25000-SUM(Formulas!B32:C32)),25000-SUM(Formulas!B32:C32),IF(AND(SUM(Formulas!B32:C32)&lt;25000,Budget!G159&lt;25000-SUM(Formulas!B32:C32)),Budget!G159,ERROR))))</f>
        <v>0</v>
      </c>
      <c r="E32">
        <f>IF(ISBLANK(Budget!H159)=TRUE,0,IF(SUM(Formulas!B32:D32)=25000,0,IF(AND(SUM(Formulas!B32:D32)&lt;25000,Budget!H159&gt;=25000-SUM(Formulas!B32:D32)),25000-SUM(Formulas!B32:D32),IF(AND(SUM(Formulas!B32:D32)&lt;25000,Budget!H159&lt;25000-SUM(Formulas!B32:D32)),Budget!H159,ERROR))))</f>
        <v>0</v>
      </c>
      <c r="F32">
        <f>IF(ISBLANK(Budget!I159)=TRUE,0,IF(SUM(Formulas!B32:E32)=25000,0,IF(AND(SUM(Formulas!B32:E32)&lt;25000,Budget!I159&gt;=25000-SUM(Formulas!B32:E32)),25000-SUM(Formulas!B32:E32),IF(AND(SUM(Formulas!B32:E32)&lt;25000,Budget!I159&lt;25000-SUM(Formulas!B32:E32)),Budget!I159,ERROR))))</f>
        <v>0</v>
      </c>
      <c r="G32">
        <f t="shared" si="2"/>
        <v>0</v>
      </c>
      <c r="I32" s="1">
        <f>Budget!K159</f>
        <v>0</v>
      </c>
      <c r="J32">
        <f>IF(Budget!N159&gt;=25000,25000,Budget!N159)</f>
        <v>0</v>
      </c>
      <c r="K32">
        <f>IF(ISBLANK(Budget!O159)=TRUE,0,IF(Formulas!J32=25000,0,IF(AND(Formulas!J32&lt;25000,Budget!O159&gt;=25000-Formulas!J32),25000-Formulas!J32,IF(AND(Formulas!J32&lt;25000,Budget!O159&lt;25000-Formulas!J32),Budget!O159,ERROR))))</f>
        <v>0</v>
      </c>
      <c r="L32">
        <f>IF(ISBLANK(Budget!P159)=TRUE,0,IF(SUM(Formulas!J32:K32)=25000,0,IF(AND(SUM(Formulas!J32:K32)&lt;25000,Budget!P159&gt;=25000-SUM(Formulas!J32:K32)),25000-SUM(Formulas!J32:K32),IF(AND(SUM(Formulas!J32:K32)&lt;25000,Budget!P159&lt;25000-SUM(Formulas!J32:K32)),Budget!P159,ERROR))))</f>
        <v>0</v>
      </c>
      <c r="M32">
        <f>IF(ISBLANK(Budget!Q159)=TRUE,0,IF(SUM(Formulas!J32:L32)=25000,0,IF(AND(SUM(Formulas!J32:L32)&lt;25000,Budget!Q159&gt;=25000-SUM(Formulas!J32:L32)),25000-SUM(Formulas!J32:L32),IF(AND(SUM(Formulas!J32:L32)&lt;25000,Budget!Q159&lt;25000-SUM(Formulas!J32:L32)),Budget!Q159,ERROR))))</f>
        <v>0</v>
      </c>
      <c r="N32">
        <f>IF(ISBLANK(Budget!R159)=TRUE,0,IF(SUM(Formulas!J32:M32)=25000,0,IF(AND(SUM(Formulas!J32:M32)&lt;25000,Budget!R159&gt;=25000-SUM(Formulas!J32:M32)),25000-SUM(Formulas!J32:M32),IF(AND(SUM(Formulas!J32:M32)&lt;25000,Budget!R159&lt;25000-SUM(Formulas!J32:M32)),Budget!R159,ERROR))))</f>
        <v>0</v>
      </c>
      <c r="O32">
        <f t="shared" si="3"/>
        <v>0</v>
      </c>
    </row>
    <row r="33" spans="1:15" ht="15">
      <c r="A33">
        <f>Budget!A160</f>
        <v>0</v>
      </c>
      <c r="B33">
        <f>IF(Budget!E160&gt;=25000,25000,Budget!E160)</f>
        <v>0</v>
      </c>
      <c r="C33">
        <f>IF(ISBLANK(Budget!F160)=TRUE,0,IF(Formulas!B33=25000,0,IF(AND(Formulas!B33&lt;25000,Budget!F160&gt;=25000-Formulas!B33),25000-Formulas!B33,IF(AND(Formulas!B33&lt;25000,Budget!F160&lt;25000-Formulas!B33),Budget!F160,ERROR))))</f>
        <v>0</v>
      </c>
      <c r="D33">
        <f>IF(ISBLANK(Budget!G160)=TRUE,0,IF(SUM(Formulas!B33:C33)=25000,0,IF(AND(SUM(Formulas!B33:C33)&lt;25000,Budget!G160&gt;=25000-SUM(Formulas!B33:C33)),25000-SUM(Formulas!B33:C33),IF(AND(SUM(Formulas!B33:C33)&lt;25000,Budget!G160&lt;25000-SUM(Formulas!B33:C33)),Budget!G160,ERROR))))</f>
        <v>0</v>
      </c>
      <c r="E33">
        <f>IF(ISBLANK(Budget!H160)=TRUE,0,IF(SUM(Formulas!B33:D33)=25000,0,IF(AND(SUM(Formulas!B33:D33)&lt;25000,Budget!H160&gt;=25000-SUM(Formulas!B33:D33)),25000-SUM(Formulas!B33:D33),IF(AND(SUM(Formulas!B33:D33)&lt;25000,Budget!H160&lt;25000-SUM(Formulas!B33:D33)),Budget!H160,ERROR))))</f>
        <v>0</v>
      </c>
      <c r="F33">
        <f>IF(ISBLANK(Budget!I160)=TRUE,0,IF(SUM(Formulas!B33:E33)=25000,0,IF(AND(SUM(Formulas!B33:E33)&lt;25000,Budget!I160&gt;=25000-SUM(Formulas!B33:E33)),25000-SUM(Formulas!B33:E33),IF(AND(SUM(Formulas!B33:E33)&lt;25000,Budget!I160&lt;25000-SUM(Formulas!B33:E33)),Budget!I160,ERROR))))</f>
        <v>0</v>
      </c>
      <c r="G33">
        <f t="shared" si="2"/>
        <v>0</v>
      </c>
      <c r="I33" s="1">
        <f>Budget!K160</f>
        <v>0</v>
      </c>
      <c r="J33">
        <f>IF(Budget!N160&gt;=25000,25000,Budget!N160)</f>
        <v>0</v>
      </c>
      <c r="K33">
        <f>IF(ISBLANK(Budget!O160)=TRUE,0,IF(Formulas!J33=25000,0,IF(AND(Formulas!J33&lt;25000,Budget!O160&gt;=25000-Formulas!J33),25000-Formulas!J33,IF(AND(Formulas!J33&lt;25000,Budget!O160&lt;25000-Formulas!J33),Budget!O160,ERROR))))</f>
        <v>0</v>
      </c>
      <c r="L33">
        <f>IF(ISBLANK(Budget!P160)=TRUE,0,IF(SUM(Formulas!J33:K33)=25000,0,IF(AND(SUM(Formulas!J33:K33)&lt;25000,Budget!P160&gt;=25000-SUM(Formulas!J33:K33)),25000-SUM(Formulas!J33:K33),IF(AND(SUM(Formulas!J33:K33)&lt;25000,Budget!P160&lt;25000-SUM(Formulas!J33:K33)),Budget!P160,ERROR))))</f>
        <v>0</v>
      </c>
      <c r="M33">
        <f>IF(ISBLANK(Budget!Q160)=TRUE,0,IF(SUM(Formulas!J33:L33)=25000,0,IF(AND(SUM(Formulas!J33:L33)&lt;25000,Budget!Q160&gt;=25000-SUM(Formulas!J33:L33)),25000-SUM(Formulas!J33:L33),IF(AND(SUM(Formulas!J33:L33)&lt;25000,Budget!Q160&lt;25000-SUM(Formulas!J33:L33)),Budget!Q160,ERROR))))</f>
        <v>0</v>
      </c>
      <c r="N33">
        <f>IF(ISBLANK(Budget!R160)=TRUE,0,IF(SUM(Formulas!J33:M33)=25000,0,IF(AND(SUM(Formulas!J33:M33)&lt;25000,Budget!R160&gt;=25000-SUM(Formulas!J33:M33)),25000-SUM(Formulas!J33:M33),IF(AND(SUM(Formulas!J33:M33)&lt;25000,Budget!R160&lt;25000-SUM(Formulas!J33:M33)),Budget!R160,ERROR))))</f>
        <v>0</v>
      </c>
      <c r="O33">
        <f t="shared" si="3"/>
        <v>0</v>
      </c>
    </row>
    <row r="34" spans="1:15" ht="15">
      <c r="A34">
        <f>Budget!A161</f>
        <v>0</v>
      </c>
      <c r="B34">
        <f>IF(Budget!E161&gt;=25000,25000,Budget!E161)</f>
        <v>0</v>
      </c>
      <c r="C34">
        <f>IF(ISBLANK(Budget!F161)=TRUE,0,IF(Formulas!B34=25000,0,IF(AND(Formulas!B34&lt;25000,Budget!F161&gt;=25000-Formulas!B34),25000-Formulas!B34,IF(AND(Formulas!B34&lt;25000,Budget!F161&lt;25000-Formulas!B34),Budget!F161,ERROR))))</f>
        <v>0</v>
      </c>
      <c r="D34">
        <f>IF(ISBLANK(Budget!G161)=TRUE,0,IF(SUM(Formulas!B34:C34)=25000,0,IF(AND(SUM(Formulas!B34:C34)&lt;25000,Budget!G161&gt;=25000-SUM(Formulas!B34:C34)),25000-SUM(Formulas!B34:C34),IF(AND(SUM(Formulas!B34:C34)&lt;25000,Budget!G161&lt;25000-SUM(Formulas!B34:C34)),Budget!G161,ERROR))))</f>
        <v>0</v>
      </c>
      <c r="E34">
        <f>IF(ISBLANK(Budget!H161)=TRUE,0,IF(SUM(Formulas!B34:D34)=25000,0,IF(AND(SUM(Formulas!B34:D34)&lt;25000,Budget!H161&gt;=25000-SUM(Formulas!B34:D34)),25000-SUM(Formulas!B34:D34),IF(AND(SUM(Formulas!B34:D34)&lt;25000,Budget!H161&lt;25000-SUM(Formulas!B34:D34)),Budget!H161,ERROR))))</f>
        <v>0</v>
      </c>
      <c r="F34">
        <f>IF(ISBLANK(Budget!I161)=TRUE,0,IF(SUM(Formulas!B34:E34)=25000,0,IF(AND(SUM(Formulas!B34:E34)&lt;25000,Budget!I161&gt;=25000-SUM(Formulas!B34:E34)),25000-SUM(Formulas!B34:E34),IF(AND(SUM(Formulas!B34:E34)&lt;25000,Budget!I161&lt;25000-SUM(Formulas!B34:E34)),Budget!I161,ERROR))))</f>
        <v>0</v>
      </c>
      <c r="G34">
        <f t="shared" si="2"/>
        <v>0</v>
      </c>
      <c r="I34" s="1">
        <f>Budget!K161</f>
        <v>0</v>
      </c>
      <c r="J34">
        <f>IF(Budget!N161&gt;=25000,25000,Budget!N161)</f>
        <v>0</v>
      </c>
      <c r="K34">
        <f>IF(ISBLANK(Budget!O161)=TRUE,0,IF(Formulas!J34=25000,0,IF(AND(Formulas!J34&lt;25000,Budget!O161&gt;=25000-Formulas!J34),25000-Formulas!J34,IF(AND(Formulas!J34&lt;25000,Budget!O161&lt;25000-Formulas!J34),Budget!O161,ERROR))))</f>
        <v>0</v>
      </c>
      <c r="L34">
        <f>IF(ISBLANK(Budget!P161)=TRUE,0,IF(SUM(Formulas!J34:K34)=25000,0,IF(AND(SUM(Formulas!J34:K34)&lt;25000,Budget!P161&gt;=25000-SUM(Formulas!J34:K34)),25000-SUM(Formulas!J34:K34),IF(AND(SUM(Formulas!J34:K34)&lt;25000,Budget!P161&lt;25000-SUM(Formulas!J34:K34)),Budget!P161,ERROR))))</f>
        <v>0</v>
      </c>
      <c r="M34">
        <f>IF(ISBLANK(Budget!Q161)=TRUE,0,IF(SUM(Formulas!J34:L34)=25000,0,IF(AND(SUM(Formulas!J34:L34)&lt;25000,Budget!Q161&gt;=25000-SUM(Formulas!J34:L34)),25000-SUM(Formulas!J34:L34),IF(AND(SUM(Formulas!J34:L34)&lt;25000,Budget!Q161&lt;25000-SUM(Formulas!J34:L34)),Budget!Q161,ERROR))))</f>
        <v>0</v>
      </c>
      <c r="N34">
        <f>IF(ISBLANK(Budget!R161)=TRUE,0,IF(SUM(Formulas!J34:M34)=25000,0,IF(AND(SUM(Formulas!J34:M34)&lt;25000,Budget!R161&gt;=25000-SUM(Formulas!J34:M34)),25000-SUM(Formulas!J34:M34),IF(AND(SUM(Formulas!J34:M34)&lt;25000,Budget!R161&lt;25000-SUM(Formulas!J34:M34)),Budget!R161,ERROR))))</f>
        <v>0</v>
      </c>
      <c r="O34">
        <f t="shared" si="3"/>
        <v>0</v>
      </c>
    </row>
    <row r="35" spans="1:15" ht="15">
      <c r="A35">
        <f>Budget!A162</f>
        <v>0</v>
      </c>
      <c r="B35">
        <f>IF(Budget!E162&gt;=25000,25000,Budget!E162)</f>
        <v>0</v>
      </c>
      <c r="C35">
        <f>IF(ISBLANK(Budget!F162)=TRUE,0,IF(Formulas!B35=25000,0,IF(AND(Formulas!B35&lt;25000,Budget!F162&gt;=25000-Formulas!B35),25000-Formulas!B35,IF(AND(Formulas!B35&lt;25000,Budget!F162&lt;25000-Formulas!B35),Budget!F162,ERROR))))</f>
        <v>0</v>
      </c>
      <c r="D35">
        <f>IF(ISBLANK(Budget!G162)=TRUE,0,IF(SUM(Formulas!B35:C35)=25000,0,IF(AND(SUM(Formulas!B35:C35)&lt;25000,Budget!G162&gt;=25000-SUM(Formulas!B35:C35)),25000-SUM(Formulas!B35:C35),IF(AND(SUM(Formulas!B35:C35)&lt;25000,Budget!G162&lt;25000-SUM(Formulas!B35:C35)),Budget!G162,ERROR))))</f>
        <v>0</v>
      </c>
      <c r="E35">
        <f>IF(ISBLANK(Budget!H162)=TRUE,0,IF(SUM(Formulas!B35:D35)=25000,0,IF(AND(SUM(Formulas!B35:D35)&lt;25000,Budget!H162&gt;=25000-SUM(Formulas!B35:D35)),25000-SUM(Formulas!B35:D35),IF(AND(SUM(Formulas!B35:D35)&lt;25000,Budget!H162&lt;25000-SUM(Formulas!B35:D35)),Budget!H162,ERROR))))</f>
        <v>0</v>
      </c>
      <c r="F35">
        <f>IF(ISBLANK(Budget!I162)=TRUE,0,IF(SUM(Formulas!B35:E35)=25000,0,IF(AND(SUM(Formulas!B35:E35)&lt;25000,Budget!I162&gt;=25000-SUM(Formulas!B35:E35)),25000-SUM(Formulas!B35:E35),IF(AND(SUM(Formulas!B35:E35)&lt;25000,Budget!I162&lt;25000-SUM(Formulas!B35:E35)),Budget!I162,ERROR))))</f>
        <v>0</v>
      </c>
      <c r="G35">
        <f t="shared" si="2"/>
        <v>0</v>
      </c>
      <c r="I35" s="1">
        <f>Budget!K162</f>
        <v>0</v>
      </c>
      <c r="J35">
        <f>IF(Budget!N162&gt;=25000,25000,Budget!N162)</f>
        <v>0</v>
      </c>
      <c r="K35">
        <f>IF(ISBLANK(Budget!O162)=TRUE,0,IF(Formulas!J35=25000,0,IF(AND(Formulas!J35&lt;25000,Budget!O162&gt;=25000-Formulas!J35),25000-Formulas!J35,IF(AND(Formulas!J35&lt;25000,Budget!O162&lt;25000-Formulas!J35),Budget!O162,ERROR))))</f>
        <v>0</v>
      </c>
      <c r="L35">
        <f>IF(ISBLANK(Budget!P162)=TRUE,0,IF(SUM(Formulas!J35:K35)=25000,0,IF(AND(SUM(Formulas!J35:K35)&lt;25000,Budget!P162&gt;=25000-SUM(Formulas!J35:K35)),25000-SUM(Formulas!J35:K35),IF(AND(SUM(Formulas!J35:K35)&lt;25000,Budget!P162&lt;25000-SUM(Formulas!J35:K35)),Budget!P162,ERROR))))</f>
        <v>0</v>
      </c>
      <c r="M35">
        <f>IF(ISBLANK(Budget!Q162)=TRUE,0,IF(SUM(Formulas!J35:L35)=25000,0,IF(AND(SUM(Formulas!J35:L35)&lt;25000,Budget!Q162&gt;=25000-SUM(Formulas!J35:L35)),25000-SUM(Formulas!J35:L35),IF(AND(SUM(Formulas!J35:L35)&lt;25000,Budget!Q162&lt;25000-SUM(Formulas!J35:L35)),Budget!Q162,ERROR))))</f>
        <v>0</v>
      </c>
      <c r="N35">
        <f>IF(ISBLANK(Budget!R162)=TRUE,0,IF(SUM(Formulas!J35:M35)=25000,0,IF(AND(SUM(Formulas!J35:M35)&lt;25000,Budget!R162&gt;=25000-SUM(Formulas!J35:M35)),25000-SUM(Formulas!J35:M35),IF(AND(SUM(Formulas!J35:M35)&lt;25000,Budget!R162&lt;25000-SUM(Formulas!J35:M35)),Budget!R162,ERROR))))</f>
        <v>0</v>
      </c>
      <c r="O35">
        <f t="shared" si="3"/>
        <v>0</v>
      </c>
    </row>
    <row r="36" spans="1:14" ht="15">
      <c r="A36" t="s">
        <v>78</v>
      </c>
      <c r="B36">
        <f>SUM(B27:B35)</f>
        <v>0</v>
      </c>
      <c r="C36">
        <f aca="true" t="shared" si="4" ref="C36:F36">SUM(C27:C35)</f>
        <v>0</v>
      </c>
      <c r="D36">
        <f t="shared" si="4"/>
        <v>0</v>
      </c>
      <c r="E36">
        <f t="shared" si="4"/>
        <v>0</v>
      </c>
      <c r="F36">
        <f t="shared" si="4"/>
        <v>0</v>
      </c>
      <c r="I36" s="1">
        <f>Budget!K163</f>
        <v>0</v>
      </c>
      <c r="J36">
        <f>SUM(J27:J35)</f>
        <v>0</v>
      </c>
      <c r="K36">
        <f aca="true" t="shared" si="5" ref="K36">SUM(K27:K35)</f>
        <v>0</v>
      </c>
      <c r="L36">
        <f aca="true" t="shared" si="6" ref="L36">SUM(L27:L35)</f>
        <v>0</v>
      </c>
      <c r="M36">
        <f aca="true" t="shared" si="7" ref="M36">SUM(M27:M35)</f>
        <v>0</v>
      </c>
      <c r="N36">
        <f aca="true" t="shared" si="8" ref="N36">SUM(N27:N35)</f>
        <v>0</v>
      </c>
    </row>
    <row r="37" spans="10:12" ht="15">
      <c r="J37" s="1"/>
      <c r="K37" s="1"/>
      <c r="L37" s="1"/>
    </row>
    <row r="38" spans="10:12" ht="15">
      <c r="J38" s="1"/>
      <c r="K38" s="1"/>
      <c r="L38" s="1"/>
    </row>
    <row r="39" spans="10:12" ht="15">
      <c r="J39" s="1"/>
      <c r="K39" s="1"/>
      <c r="L39" s="1"/>
    </row>
    <row r="40" spans="10:12" ht="15">
      <c r="J40" s="1"/>
      <c r="K40" s="1"/>
      <c r="L40" s="1"/>
    </row>
    <row r="41" spans="10:12" ht="15">
      <c r="J41" s="1"/>
      <c r="K41" s="1"/>
      <c r="L41" s="1"/>
    </row>
    <row r="42" spans="10:12" ht="15">
      <c r="J42" s="1"/>
      <c r="K42" s="1"/>
      <c r="L42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WNC 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kyleajohnson@email.arizona.edu</dc:creator>
  <cp:keywords/>
  <dc:description/>
  <cp:lastModifiedBy>Sbragia, Zachary</cp:lastModifiedBy>
  <cp:lastPrinted>2016-01-08T17:26:31Z</cp:lastPrinted>
  <dcterms:created xsi:type="dcterms:W3CDTF">2010-06-22T16:19:38Z</dcterms:created>
  <dcterms:modified xsi:type="dcterms:W3CDTF">2019-04-23T23:41:18Z</dcterms:modified>
  <cp:category/>
  <cp:version/>
  <cp:contentType/>
  <cp:contentStatus/>
</cp:coreProperties>
</file>